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Фін план на 2026\Затверджений фін план 2026\"/>
    </mc:Choice>
  </mc:AlternateContent>
  <bookViews>
    <workbookView xWindow="-120" yWindow="-120" windowWidth="29040" windowHeight="15840" tabRatio="838" firstSheet="5" activeTab="13"/>
  </bookViews>
  <sheets>
    <sheet name="Осн. фін. пок." sheetId="14" r:id="rId1"/>
    <sheet name="I. Фін результат" sheetId="20" r:id="rId2"/>
    <sheet name="Розшифровка до Формування " sheetId="27" r:id="rId3"/>
    <sheet name="ІІ. Розр. з бюджетом" sheetId="19" r:id="rId4"/>
    <sheet name="Розшифровка до розр з бюдж" sheetId="26" r:id="rId5"/>
    <sheet name="ІІІ. Рух грош. коштів" sheetId="18" r:id="rId6"/>
    <sheet name="Розшифровка до Руху" sheetId="28" r:id="rId7"/>
    <sheet name="IV. Кап. інвестиції" sheetId="3" r:id="rId8"/>
    <sheet name="Розшифровка кап " sheetId="29" r:id="rId9"/>
    <sheet name=" V. Коефіцієнти" sheetId="11" r:id="rId10"/>
    <sheet name="6.1. Інша інфо_1" sheetId="32" r:id="rId11"/>
    <sheet name="6.2. Інша інфо_2" sheetId="31" r:id="rId12"/>
    <sheet name="VII Статутн капіт" sheetId="21" r:id="rId13"/>
    <sheet name="Розшифровка статутний" sheetId="25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</externalReferences>
  <definedNames>
    <definedName name="__123Graph_XGRAPH3" localSheetId="10" hidden="1">[1]GDP!#REF!</definedName>
    <definedName name="__123Graph_XGRAPH3" localSheetId="11" hidden="1">[1]GDP!#REF!</definedName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 localSheetId="10">#REF!</definedName>
    <definedName name="BuiltIn_Print_Area___1___1" localSheetId="11">#REF!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 localSheetId="10">#REF!</definedName>
    <definedName name="Cost_Category_National_ID" localSheetId="11">#REF!</definedName>
    <definedName name="Cost_Category_National_ID">#REF!</definedName>
    <definedName name="Cе511" localSheetId="10">#REF!</definedName>
    <definedName name="Cе511" localSheetId="11">#REF!</definedName>
    <definedName name="Cе511">#REF!</definedName>
    <definedName name="d">'[9]МТР Газ України'!$B$4</definedName>
    <definedName name="dCPIb" localSheetId="10">[10]попер_роз!#REF!</definedName>
    <definedName name="dCPIb" localSheetId="11">[10]попер_роз!#REF!</definedName>
    <definedName name="dCPIb">[10]попер_роз!#REF!</definedName>
    <definedName name="dPPIb" localSheetId="10">[10]попер_роз!#REF!</definedName>
    <definedName name="dPPIb" localSheetId="11">[10]попер_роз!#REF!</definedName>
    <definedName name="dPPIb">[10]попер_роз!#REF!</definedName>
    <definedName name="ds" localSheetId="10">'[11]7  Інші витрати'!#REF!</definedName>
    <definedName name="ds" localSheetId="11">'[11]7  Інші витрати'!#REF!</definedName>
    <definedName name="ds">'[11]7  Інші витрати'!#REF!</definedName>
    <definedName name="Fact_Type_ID" localSheetId="10">#REF!</definedName>
    <definedName name="Fact_Type_ID" localSheetId="11">#REF!</definedName>
    <definedName name="Fact_Type_ID">#REF!</definedName>
    <definedName name="G">'[12]МТР Газ України'!$B$1</definedName>
    <definedName name="ij1sssss" localSheetId="10">'[13]7  Інші витрати'!#REF!</definedName>
    <definedName name="ij1sssss" localSheetId="11">'[13]7  Інші витрати'!#REF!</definedName>
    <definedName name="ij1sssss">'[13]7  Інші витрати'!#REF!</definedName>
    <definedName name="LastItem" localSheetId="10">[14]Лист1!$A$1</definedName>
    <definedName name="LastItem" localSheetId="11">[14]Лист1!$A$1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 localSheetId="10">'[17]7  Інші витрати'!#REF!</definedName>
    <definedName name="Load_ID_10" localSheetId="11">'[17]7  Інші витрати'!#REF!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 localSheetId="10">[14]!ShowFil</definedName>
    <definedName name="ShowFil" localSheetId="11">[14]!ShowFil</definedName>
    <definedName name="ShowFil">[14]!ShowFil</definedName>
    <definedName name="SU_ID" localSheetId="10">#REF!</definedName>
    <definedName name="SU_ID" localSheetId="11">#REF!</definedName>
    <definedName name="SU_ID">#REF!</definedName>
    <definedName name="Time_ID">'[16]МТР Газ України'!$B$1</definedName>
    <definedName name="Time_ID_10" localSheetId="10">'[17]7  Інші витрати'!#REF!</definedName>
    <definedName name="Time_ID_10" localSheetId="11">'[17]7  Інші витрати'!#REF!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 localSheetId="10">'[17]7  Інші витрати'!#REF!</definedName>
    <definedName name="Time_ID0_10" localSheetId="11">'[17]7  Інші витрати'!#REF!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 localSheetId="10">#REF!</definedName>
    <definedName name="ttttttt" localSheetId="11">#REF!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 localSheetId="10">#REF!</definedName>
    <definedName name="yyyy" localSheetId="11">#REF!</definedName>
    <definedName name="yyyy">#REF!</definedName>
    <definedName name="zx">'[4]МТР Газ України'!$F$1</definedName>
    <definedName name="zxc">[5]Inform!$E$38</definedName>
    <definedName name="а" localSheetId="10">'[13]7  Інші витрати'!#REF!</definedName>
    <definedName name="а" localSheetId="11">'[13]7  Інші витрати'!#REF!</definedName>
    <definedName name="а">'[13]7  Інші витрати'!#REF!</definedName>
    <definedName name="ав" localSheetId="10">#REF!</definedName>
    <definedName name="ав" localSheetId="11">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 localSheetId="10">'[27]БАЗА  '!#REF!</definedName>
    <definedName name="ватт" localSheetId="11">'[27]БАЗА  '!#REF!</definedName>
    <definedName name="ватт">'[27]БАЗА  '!#REF!</definedName>
    <definedName name="Д">'[15]МТР Газ України'!$B$4</definedName>
    <definedName name="е" localSheetId="10">#REF!</definedName>
    <definedName name="е" localSheetId="11">#REF!</definedName>
    <definedName name="е">#REF!</definedName>
    <definedName name="є" localSheetId="10">#REF!</definedName>
    <definedName name="є" localSheetId="11">#REF!</definedName>
    <definedName name="є">#REF!</definedName>
    <definedName name="_xlnm.Print_Titles" localSheetId="9">' V. Коефіцієнти'!$6:$6</definedName>
    <definedName name="_xlnm.Print_Titles" localSheetId="1">'I. Фін результат'!$4:$6</definedName>
    <definedName name="_xlnm.Print_Titles" localSheetId="3">'ІІ. Розр. з бюджетом'!$4:$6</definedName>
    <definedName name="_xlnm.Print_Titles" localSheetId="5">'ІІІ. Рух грош. коштів'!$4:$6</definedName>
    <definedName name="_xlnm.Print_Titles" localSheetId="0">'Осн. фін. пок.'!$41:$43</definedName>
    <definedName name="Заголовки_для_печати_МИ">'[28]1993'!$A$1:$IV$3,'[28]1993'!$A$1:$A$65536</definedName>
    <definedName name="і">[29]Inform!$F$2</definedName>
    <definedName name="ів" localSheetId="10">#REF!</definedName>
    <definedName name="ів" localSheetId="11">#REF!</definedName>
    <definedName name="ів">#REF!</definedName>
    <definedName name="ів___0" localSheetId="10">#REF!</definedName>
    <definedName name="ів___0" localSheetId="11">#REF!</definedName>
    <definedName name="ів___0">#REF!</definedName>
    <definedName name="ів_22" localSheetId="10">#REF!</definedName>
    <definedName name="ів_22" localSheetId="11">#REF!</definedName>
    <definedName name="ів_22">#REF!</definedName>
    <definedName name="ів_26" localSheetId="10">#REF!</definedName>
    <definedName name="ів_26" localSheetId="11">#REF!</definedName>
    <definedName name="ів_26">#REF!</definedName>
    <definedName name="іваіа" localSheetId="10">'[30]7  Інші витрати'!#REF!</definedName>
    <definedName name="іваіа" localSheetId="11">'[30]7  Інші витрати'!#REF!</definedName>
    <definedName name="іваіа">'[30]7  Інші витрати'!#REF!</definedName>
    <definedName name="іваф" localSheetId="10">#REF!</definedName>
    <definedName name="іваф" localSheetId="11">#REF!</definedName>
    <definedName name="іваф">#REF!</definedName>
    <definedName name="івів">'[12]МТР Газ України'!$B$1</definedName>
    <definedName name="іцу">[23]Inform!$G$2</definedName>
    <definedName name="йуц" localSheetId="10">#REF!</definedName>
    <definedName name="йуц" localSheetId="11">#REF!</definedName>
    <definedName name="йуц">#REF!</definedName>
    <definedName name="йцу" localSheetId="10">#REF!</definedName>
    <definedName name="йцу" localSheetId="11">#REF!</definedName>
    <definedName name="йцу">#REF!</definedName>
    <definedName name="йцуйй" localSheetId="10">#REF!</definedName>
    <definedName name="йцуйй" localSheetId="11">#REF!</definedName>
    <definedName name="йцуйй">#REF!</definedName>
    <definedName name="йцукц" localSheetId="10">'[30]7  Інші витрати'!#REF!</definedName>
    <definedName name="йцукц" localSheetId="11">'[30]7  Інші витрати'!#REF!</definedName>
    <definedName name="йцукц">'[30]7  Інші витрати'!#REF!</definedName>
    <definedName name="КЕ" localSheetId="10">#REF!</definedName>
    <definedName name="КЕ" localSheetId="11">#REF!</definedName>
    <definedName name="КЕ">#REF!</definedName>
    <definedName name="КЕ___0" localSheetId="10">#REF!</definedName>
    <definedName name="КЕ___0" localSheetId="11">#REF!</definedName>
    <definedName name="КЕ___0">#REF!</definedName>
    <definedName name="КЕ_22" localSheetId="10">#REF!</definedName>
    <definedName name="КЕ_22" localSheetId="11">#REF!</definedName>
    <definedName name="КЕ_22">#REF!</definedName>
    <definedName name="КЕ_26" localSheetId="10">#REF!</definedName>
    <definedName name="КЕ_26" localSheetId="11">#REF!</definedName>
    <definedName name="КЕ_26">#REF!</definedName>
    <definedName name="кен" localSheetId="10">#REF!</definedName>
    <definedName name="кен" localSheetId="11">#REF!</definedName>
    <definedName name="кен">#REF!</definedName>
    <definedName name="л" localSheetId="10">#REF!</definedName>
    <definedName name="л" localSheetId="11">#REF!</definedName>
    <definedName name="л">#REF!</definedName>
    <definedName name="_xlnm.Print_Area" localSheetId="9">' V. Коефіцієнти'!$A$1:$H$26</definedName>
    <definedName name="_xlnm.Print_Area" localSheetId="10">'6.1. Інша інфо_1'!$A$1:$O$60</definedName>
    <definedName name="_xlnm.Print_Area" localSheetId="11">'6.2. Інша інфо_2'!$A$1:$AE$46</definedName>
    <definedName name="_xlnm.Print_Area" localSheetId="1">'I. Фін результат'!$A$1:$K$99</definedName>
    <definedName name="_xlnm.Print_Area" localSheetId="7">'IV. Кап. інвестиції'!$A$1:$J$18</definedName>
    <definedName name="_xlnm.Print_Area" localSheetId="12">'VII Статутн капіт'!$A$1:$J$18</definedName>
    <definedName name="_xlnm.Print_Area" localSheetId="3">'ІІ. Розр. з бюджетом'!$A$1:$J$47</definedName>
    <definedName name="_xlnm.Print_Area" localSheetId="5">'ІІІ. Рух грош. коштів'!$A$1:$J$71</definedName>
    <definedName name="_xlnm.Print_Area" localSheetId="0">'Осн. фін. пок.'!$A$1:$I$127</definedName>
    <definedName name="_xlnm.Print_Area" localSheetId="4">'Розшифровка до розр з бюдж'!$A$1:$J$29</definedName>
    <definedName name="_xlnm.Print_Area" localSheetId="6">'Розшифровка до Руху'!$A$1:$J$82</definedName>
    <definedName name="_xlnm.Print_Area" localSheetId="2">'Розшифровка до Формування '!$A$1:$J$69</definedName>
    <definedName name="_xlnm.Print_Area" localSheetId="8">'Розшифровка кап '!$A$1:$J$53</definedName>
    <definedName name="_xlnm.Print_Area" localSheetId="13">'Розшифровка статутний'!$A$1:$J$21</definedName>
    <definedName name="п" localSheetId="10">'[13]7  Інші витрати'!#REF!</definedName>
    <definedName name="п" localSheetId="11">'[13]7  Інші витрати'!#REF!</definedName>
    <definedName name="п" localSheetId="6">'[13]7  Інші витрати'!#REF!</definedName>
    <definedName name="п" localSheetId="2">'[13]7  Інші витрати'!#REF!</definedName>
    <definedName name="п" localSheetId="8">'[13]7  Інші витрати'!#REF!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 localSheetId="10">#REF!</definedName>
    <definedName name="План" localSheetId="11">#REF!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10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11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 localSheetId="10">#REF!</definedName>
    <definedName name="р" localSheetId="11">#REF!</definedName>
    <definedName name="р" localSheetId="6">#REF!</definedName>
    <definedName name="р" localSheetId="2">#REF!</definedName>
    <definedName name="р" localSheetId="8">#REF!</definedName>
    <definedName name="р">#REF!</definedName>
    <definedName name="т">[32]Inform!$E$6</definedName>
    <definedName name="тариф">[33]Inform!$G$2</definedName>
    <definedName name="уйцукйцуйу" localSheetId="10">#REF!</definedName>
    <definedName name="уйцукйцуйу" localSheetId="11">#REF!</definedName>
    <definedName name="уйцукйцуйу" localSheetId="6">#REF!</definedName>
    <definedName name="уйцукйцуйу" localSheetId="2">#REF!</definedName>
    <definedName name="уйцукйцуйу" localSheetId="8">#REF!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 localSheetId="10">'[30]7  Інші витрати'!#REF!</definedName>
    <definedName name="фіваіф" localSheetId="11">'[30]7  Інші витрати'!#REF!</definedName>
    <definedName name="фіваіф">'[30]7  Інші витрати'!#REF!</definedName>
    <definedName name="фф">'[26]МТР Газ України'!$F$1</definedName>
    <definedName name="ц" localSheetId="10">'[13]7  Інші витрати'!#REF!</definedName>
    <definedName name="ц" localSheetId="11">'[13]7  Інші витрати'!#REF!</definedName>
    <definedName name="ц">'[13]7  Інші витрати'!#REF!</definedName>
    <definedName name="ччч" localSheetId="10">'[35]БАЗА  '!#REF!</definedName>
    <definedName name="ччч" localSheetId="11">'[35]БАЗА  '!#REF!</definedName>
    <definedName name="ччч">'[35]БАЗА  '!#REF!</definedName>
    <definedName name="ш" localSheetId="10">#REF!</definedName>
    <definedName name="ш" localSheetId="11">#REF!</definedName>
    <definedName name="ш" localSheetId="6">#REF!</definedName>
    <definedName name="ш" localSheetId="2">#REF!</definedName>
    <definedName name="ш" localSheetId="8">#REF!</definedName>
    <definedName name="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9" i="14" l="1"/>
  <c r="D101" i="14"/>
  <c r="D88" i="14" s="1"/>
  <c r="D97" i="14"/>
  <c r="D92" i="14"/>
  <c r="L11" i="32"/>
  <c r="N11" i="32"/>
  <c r="L12" i="32"/>
  <c r="N12" i="32"/>
  <c r="L13" i="32"/>
  <c r="N13" i="32"/>
  <c r="L14" i="32"/>
  <c r="L15" i="32"/>
  <c r="N15" i="32"/>
  <c r="L16" i="32"/>
  <c r="N16" i="32"/>
  <c r="L17" i="32"/>
  <c r="N17" i="32"/>
  <c r="L19" i="32"/>
  <c r="N19" i="32"/>
  <c r="L20" i="32"/>
  <c r="N20" i="32"/>
  <c r="L21" i="32"/>
  <c r="N21" i="32"/>
  <c r="N23" i="32"/>
  <c r="F22" i="32"/>
  <c r="H22" i="32"/>
  <c r="F23" i="32"/>
  <c r="H23" i="32"/>
  <c r="J23" i="32"/>
  <c r="L23" i="32" s="1"/>
  <c r="F24" i="32"/>
  <c r="H24" i="32"/>
  <c r="J24" i="32"/>
  <c r="L24" i="32" s="1"/>
  <c r="F25" i="32"/>
  <c r="H25" i="32"/>
  <c r="J25" i="32"/>
  <c r="N25" i="32" s="1"/>
  <c r="D23" i="32"/>
  <c r="D24" i="32"/>
  <c r="D25" i="32"/>
  <c r="F18" i="32"/>
  <c r="H18" i="32"/>
  <c r="J18" i="32"/>
  <c r="L18" i="32" s="1"/>
  <c r="D18" i="32"/>
  <c r="F14" i="32"/>
  <c r="H14" i="32"/>
  <c r="J14" i="32"/>
  <c r="F10" i="32"/>
  <c r="H10" i="32"/>
  <c r="J10" i="32"/>
  <c r="F26" i="19"/>
  <c r="I28" i="19"/>
  <c r="H28" i="19"/>
  <c r="G28" i="19"/>
  <c r="D28" i="19"/>
  <c r="D104" i="14" l="1"/>
  <c r="L25" i="32"/>
  <c r="N24" i="32"/>
  <c r="N18" i="32"/>
  <c r="J22" i="32"/>
  <c r="J69" i="20"/>
  <c r="E69" i="20"/>
  <c r="E67" i="20" s="1"/>
  <c r="J67" i="20"/>
  <c r="J64" i="20"/>
  <c r="I64" i="20"/>
  <c r="H64" i="20"/>
  <c r="G64" i="20"/>
  <c r="D64" i="20"/>
  <c r="E64" i="20"/>
  <c r="D51" i="20"/>
  <c r="E51" i="20"/>
  <c r="D47" i="20"/>
  <c r="E47" i="20"/>
  <c r="D40" i="20"/>
  <c r="E40" i="20"/>
  <c r="H17" i="20"/>
  <c r="H9" i="20" s="1"/>
  <c r="G17" i="20"/>
  <c r="G9" i="20" s="1"/>
  <c r="D17" i="20"/>
  <c r="D9" i="20" s="1"/>
  <c r="J64" i="27"/>
  <c r="I64" i="27"/>
  <c r="I69" i="20" s="1"/>
  <c r="I67" i="20" s="1"/>
  <c r="H64" i="27"/>
  <c r="H69" i="20" s="1"/>
  <c r="H67" i="20" s="1"/>
  <c r="G64" i="27"/>
  <c r="G69" i="20" s="1"/>
  <c r="G67" i="20" s="1"/>
  <c r="D64" i="27"/>
  <c r="D69" i="20" s="1"/>
  <c r="D67" i="20" s="1"/>
  <c r="E64" i="27"/>
  <c r="J53" i="27"/>
  <c r="J58" i="20" s="1"/>
  <c r="J52" i="20" s="1"/>
  <c r="I53" i="27"/>
  <c r="I58" i="20" s="1"/>
  <c r="I52" i="20" s="1"/>
  <c r="H53" i="27"/>
  <c r="G53" i="27"/>
  <c r="G58" i="20" s="1"/>
  <c r="G52" i="20" s="1"/>
  <c r="D53" i="27"/>
  <c r="D58" i="20" s="1"/>
  <c r="D52" i="20" s="1"/>
  <c r="E53" i="27"/>
  <c r="E58" i="20" s="1"/>
  <c r="E52" i="20" s="1"/>
  <c r="C53" i="27"/>
  <c r="J45" i="27"/>
  <c r="J51" i="20" s="1"/>
  <c r="I45" i="27"/>
  <c r="I51" i="20" s="1"/>
  <c r="H45" i="27"/>
  <c r="H51" i="20" s="1"/>
  <c r="G45" i="27"/>
  <c r="G51" i="20" s="1"/>
  <c r="D45" i="27"/>
  <c r="E45" i="27"/>
  <c r="J42" i="27"/>
  <c r="J47" i="20" s="1"/>
  <c r="J40" i="20" s="1"/>
  <c r="I42" i="27"/>
  <c r="I47" i="20" s="1"/>
  <c r="I40" i="20" s="1"/>
  <c r="H42" i="27"/>
  <c r="H47" i="20" s="1"/>
  <c r="H40" i="20" s="1"/>
  <c r="G42" i="27"/>
  <c r="G47" i="20" s="1"/>
  <c r="G40" i="20" s="1"/>
  <c r="D42" i="27"/>
  <c r="E42" i="27"/>
  <c r="J26" i="27"/>
  <c r="I26" i="27"/>
  <c r="G26" i="27"/>
  <c r="D26" i="27"/>
  <c r="E26" i="27"/>
  <c r="C26" i="27"/>
  <c r="F8" i="27"/>
  <c r="F9" i="27"/>
  <c r="F10" i="27"/>
  <c r="F11" i="27"/>
  <c r="F12" i="27"/>
  <c r="F13" i="27"/>
  <c r="F14" i="27"/>
  <c r="F15" i="27"/>
  <c r="F16" i="27"/>
  <c r="F17" i="27"/>
  <c r="F18" i="27"/>
  <c r="F19" i="27"/>
  <c r="F20" i="27"/>
  <c r="F21" i="27"/>
  <c r="F22" i="27"/>
  <c r="F23" i="27"/>
  <c r="F24" i="27"/>
  <c r="F25" i="27"/>
  <c r="F27" i="27"/>
  <c r="F28" i="27"/>
  <c r="F29" i="27"/>
  <c r="F30" i="27"/>
  <c r="F32" i="27"/>
  <c r="F33" i="27"/>
  <c r="F34" i="27"/>
  <c r="F35" i="27"/>
  <c r="F36" i="27"/>
  <c r="F37" i="27"/>
  <c r="F38" i="27"/>
  <c r="F39" i="27"/>
  <c r="F40" i="27"/>
  <c r="F41" i="27"/>
  <c r="F43" i="27"/>
  <c r="F44" i="27"/>
  <c r="F46" i="27"/>
  <c r="F47" i="27"/>
  <c r="F48" i="27"/>
  <c r="F49" i="27"/>
  <c r="F50" i="27"/>
  <c r="F51" i="27"/>
  <c r="F52" i="27"/>
  <c r="F54" i="27"/>
  <c r="F55" i="27"/>
  <c r="F56" i="27"/>
  <c r="F57" i="27"/>
  <c r="F58" i="27"/>
  <c r="F59" i="27"/>
  <c r="F60" i="27"/>
  <c r="F61" i="27"/>
  <c r="F62" i="27"/>
  <c r="F63" i="27"/>
  <c r="F65" i="27"/>
  <c r="J7" i="27"/>
  <c r="J17" i="20" s="1"/>
  <c r="J9" i="20" s="1"/>
  <c r="I7" i="27"/>
  <c r="I17" i="20" s="1"/>
  <c r="I9" i="20" s="1"/>
  <c r="H7" i="27"/>
  <c r="G7" i="27"/>
  <c r="D7" i="27"/>
  <c r="E7" i="27"/>
  <c r="E17" i="20" s="1"/>
  <c r="E9" i="20" s="1"/>
  <c r="C7" i="27"/>
  <c r="E15" i="11"/>
  <c r="E16" i="11"/>
  <c r="F16" i="11"/>
  <c r="G16" i="11"/>
  <c r="E20" i="11"/>
  <c r="M54" i="32"/>
  <c r="M53" i="32"/>
  <c r="G18" i="20" l="1"/>
  <c r="J18" i="20"/>
  <c r="D18" i="20"/>
  <c r="H18" i="20"/>
  <c r="I18" i="20"/>
  <c r="E18" i="20"/>
  <c r="F53" i="27"/>
  <c r="H58" i="20"/>
  <c r="H52" i="20" s="1"/>
  <c r="L22" i="32"/>
  <c r="F64" i="27"/>
  <c r="F42" i="27"/>
  <c r="F45" i="27"/>
  <c r="M51" i="32"/>
  <c r="G60" i="32"/>
  <c r="D60" i="18"/>
  <c r="D12" i="21"/>
  <c r="E12" i="21"/>
  <c r="J12" i="21"/>
  <c r="C12" i="21"/>
  <c r="D11" i="21"/>
  <c r="D9" i="21" s="1"/>
  <c r="I11" i="21"/>
  <c r="I9" i="21" s="1"/>
  <c r="J11" i="21"/>
  <c r="C11" i="21"/>
  <c r="D111" i="14"/>
  <c r="E111" i="14"/>
  <c r="F111" i="14"/>
  <c r="G111" i="14"/>
  <c r="H111" i="14"/>
  <c r="I111" i="14"/>
  <c r="C111" i="14"/>
  <c r="D107" i="14"/>
  <c r="E107" i="14"/>
  <c r="F107" i="14"/>
  <c r="G107" i="14"/>
  <c r="H107" i="14"/>
  <c r="I107" i="14"/>
  <c r="J107" i="14"/>
  <c r="C107" i="14"/>
  <c r="C75" i="14"/>
  <c r="C45" i="14"/>
  <c r="H7" i="25"/>
  <c r="I7" i="25"/>
  <c r="F10" i="25"/>
  <c r="F12" i="25"/>
  <c r="F9" i="25"/>
  <c r="D11" i="25"/>
  <c r="E11" i="25"/>
  <c r="G11" i="25"/>
  <c r="G12" i="21" s="1"/>
  <c r="H11" i="25"/>
  <c r="H12" i="21" s="1"/>
  <c r="I11" i="25"/>
  <c r="I12" i="21" s="1"/>
  <c r="J11" i="25"/>
  <c r="C11" i="25"/>
  <c r="C8" i="25"/>
  <c r="C7" i="25" s="1"/>
  <c r="E8" i="25"/>
  <c r="E11" i="21" s="1"/>
  <c r="E9" i="21" s="1"/>
  <c r="G8" i="25"/>
  <c r="G11" i="21" s="1"/>
  <c r="F11" i="21" s="1"/>
  <c r="H8" i="25"/>
  <c r="H11" i="21" s="1"/>
  <c r="I8" i="25"/>
  <c r="J8" i="25"/>
  <c r="J7" i="25" s="1"/>
  <c r="D8" i="25"/>
  <c r="D7" i="25" s="1"/>
  <c r="G9" i="21" l="1"/>
  <c r="F12" i="21"/>
  <c r="H9" i="21"/>
  <c r="F11" i="25"/>
  <c r="J9" i="21"/>
  <c r="E103" i="14"/>
  <c r="F103" i="14" s="1"/>
  <c r="F99" i="14" s="1"/>
  <c r="E7" i="25"/>
  <c r="F8" i="25"/>
  <c r="C9" i="21"/>
  <c r="G7" i="25"/>
  <c r="F7" i="25" s="1"/>
  <c r="AA25" i="31"/>
  <c r="AE25" i="31"/>
  <c r="AE26" i="31"/>
  <c r="AE28" i="31"/>
  <c r="AC25" i="31"/>
  <c r="AC26" i="31"/>
  <c r="AC28" i="31"/>
  <c r="AC24" i="31"/>
  <c r="AD28" i="31"/>
  <c r="AD26" i="31"/>
  <c r="AD25" i="31"/>
  <c r="AD24" i="31"/>
  <c r="AB28" i="31"/>
  <c r="AA28" i="31" s="1"/>
  <c r="AB25" i="31"/>
  <c r="AB26" i="31"/>
  <c r="AA26" i="31" s="1"/>
  <c r="V26" i="31"/>
  <c r="V28" i="31"/>
  <c r="V25" i="31"/>
  <c r="Q28" i="31"/>
  <c r="Q26" i="31"/>
  <c r="Q25" i="31"/>
  <c r="L26" i="31"/>
  <c r="L28" i="31"/>
  <c r="L25" i="31"/>
  <c r="G26" i="31"/>
  <c r="G28" i="31"/>
  <c r="G25" i="31"/>
  <c r="T29" i="31"/>
  <c r="R29" i="31"/>
  <c r="M29" i="31"/>
  <c r="N29" i="31"/>
  <c r="I27" i="31"/>
  <c r="AC27" i="31" s="1"/>
  <c r="J27" i="31"/>
  <c r="AD27" i="31" s="1"/>
  <c r="K27" i="31"/>
  <c r="AE27" i="31" s="1"/>
  <c r="M27" i="31"/>
  <c r="L27" i="31" s="1"/>
  <c r="N27" i="31"/>
  <c r="O27" i="31"/>
  <c r="P27" i="31"/>
  <c r="R27" i="31"/>
  <c r="Q27" i="31" s="1"/>
  <c r="S27" i="31"/>
  <c r="S29" i="31" s="1"/>
  <c r="T27" i="31"/>
  <c r="U27" i="31"/>
  <c r="W27" i="31"/>
  <c r="X27" i="31"/>
  <c r="V27" i="31" s="1"/>
  <c r="Y27" i="31"/>
  <c r="Z27" i="31"/>
  <c r="H27" i="31"/>
  <c r="G27" i="31" s="1"/>
  <c r="R24" i="31"/>
  <c r="S24" i="31"/>
  <c r="T24" i="31"/>
  <c r="Q24" i="31" s="1"/>
  <c r="U24" i="31"/>
  <c r="U29" i="31" s="1"/>
  <c r="W24" i="31"/>
  <c r="W29" i="31" s="1"/>
  <c r="X24" i="31"/>
  <c r="X29" i="31" s="1"/>
  <c r="Y24" i="31"/>
  <c r="Y29" i="31" s="1"/>
  <c r="Z24" i="31"/>
  <c r="Z29" i="31" s="1"/>
  <c r="I24" i="31"/>
  <c r="I29" i="31" s="1"/>
  <c r="AC29" i="31" s="1"/>
  <c r="J24" i="31"/>
  <c r="J29" i="31" s="1"/>
  <c r="AD29" i="31" s="1"/>
  <c r="K24" i="31"/>
  <c r="K29" i="31" s="1"/>
  <c r="M24" i="31"/>
  <c r="L24" i="31" s="1"/>
  <c r="N24" i="31"/>
  <c r="O24" i="31"/>
  <c r="O29" i="31" s="1"/>
  <c r="P24" i="31"/>
  <c r="P29" i="31" s="1"/>
  <c r="H24" i="31"/>
  <c r="AB24" i="31" s="1"/>
  <c r="T16" i="31"/>
  <c r="W16" i="31"/>
  <c r="Q16" i="31"/>
  <c r="M55" i="32"/>
  <c r="J51" i="32"/>
  <c r="J60" i="32" s="1"/>
  <c r="D51" i="32"/>
  <c r="D60" i="32" s="1"/>
  <c r="M60" i="32" s="1"/>
  <c r="M37" i="32"/>
  <c r="C34" i="32" s="1"/>
  <c r="J37" i="32"/>
  <c r="G37" i="32"/>
  <c r="D37" i="32"/>
  <c r="D14" i="32"/>
  <c r="N14" i="32" s="1"/>
  <c r="D10" i="32"/>
  <c r="N10" i="32" s="1"/>
  <c r="F24" i="29"/>
  <c r="F25" i="29"/>
  <c r="F26" i="29"/>
  <c r="F27" i="29"/>
  <c r="F28" i="29"/>
  <c r="F29" i="29"/>
  <c r="F30" i="29"/>
  <c r="F31" i="29"/>
  <c r="F32" i="29"/>
  <c r="F33" i="29"/>
  <c r="F34" i="29"/>
  <c r="F35" i="29"/>
  <c r="F36" i="29"/>
  <c r="F37" i="29"/>
  <c r="F38" i="29"/>
  <c r="F39" i="29"/>
  <c r="F40" i="29"/>
  <c r="F41" i="29"/>
  <c r="F42" i="29"/>
  <c r="F43" i="29"/>
  <c r="F45" i="29"/>
  <c r="F47" i="29"/>
  <c r="F17" i="29"/>
  <c r="F18" i="29"/>
  <c r="F19" i="29"/>
  <c r="F21" i="29"/>
  <c r="F22" i="29"/>
  <c r="F23" i="29"/>
  <c r="F9" i="29"/>
  <c r="F10" i="29"/>
  <c r="F11" i="29"/>
  <c r="F12" i="29"/>
  <c r="F13" i="29"/>
  <c r="F14" i="29"/>
  <c r="F15" i="29"/>
  <c r="F16" i="29"/>
  <c r="D46" i="29"/>
  <c r="E46" i="29"/>
  <c r="E12" i="3" s="1"/>
  <c r="G46" i="29"/>
  <c r="F46" i="29" s="1"/>
  <c r="H46" i="29"/>
  <c r="I46" i="29"/>
  <c r="J46" i="29"/>
  <c r="C46" i="29"/>
  <c r="C12" i="3" s="1"/>
  <c r="D44" i="29"/>
  <c r="E44" i="29"/>
  <c r="G44" i="29"/>
  <c r="F44" i="29" s="1"/>
  <c r="H44" i="29"/>
  <c r="I44" i="29"/>
  <c r="J44" i="29"/>
  <c r="C44" i="29"/>
  <c r="E20" i="29"/>
  <c r="G20" i="29"/>
  <c r="G10" i="3" s="1"/>
  <c r="H20" i="29"/>
  <c r="H10" i="3" s="1"/>
  <c r="I20" i="29"/>
  <c r="I10" i="3" s="1"/>
  <c r="J20" i="29"/>
  <c r="D20" i="29"/>
  <c r="D10" i="3" s="1"/>
  <c r="C20" i="29"/>
  <c r="G8" i="29"/>
  <c r="G9" i="3" s="1"/>
  <c r="H8" i="29"/>
  <c r="H9" i="3" s="1"/>
  <c r="I8" i="29"/>
  <c r="I9" i="3" s="1"/>
  <c r="J8" i="29"/>
  <c r="J7" i="29" s="1"/>
  <c r="E8" i="29"/>
  <c r="E7" i="29" s="1"/>
  <c r="D8" i="29"/>
  <c r="D7" i="29" s="1"/>
  <c r="C8" i="29"/>
  <c r="C9" i="3" s="1"/>
  <c r="D9" i="3"/>
  <c r="D12" i="3"/>
  <c r="C11" i="3"/>
  <c r="D11" i="3"/>
  <c r="C10" i="3"/>
  <c r="E10" i="3"/>
  <c r="J10" i="3"/>
  <c r="E9" i="3"/>
  <c r="F13" i="3"/>
  <c r="F8" i="3"/>
  <c r="C62" i="18"/>
  <c r="D62" i="18"/>
  <c r="F60" i="18"/>
  <c r="C60" i="18"/>
  <c r="D58" i="18"/>
  <c r="C55" i="18"/>
  <c r="D55" i="18"/>
  <c r="D54" i="18" s="1"/>
  <c r="D36" i="18"/>
  <c r="E36" i="18"/>
  <c r="G36" i="18"/>
  <c r="F36" i="18" s="1"/>
  <c r="H36" i="18"/>
  <c r="I36" i="18"/>
  <c r="J36" i="18"/>
  <c r="C36" i="18"/>
  <c r="C29" i="18"/>
  <c r="D29" i="18"/>
  <c r="D24" i="18"/>
  <c r="D23" i="18"/>
  <c r="F57" i="18"/>
  <c r="F59" i="18"/>
  <c r="F63" i="18"/>
  <c r="F56" i="18"/>
  <c r="F45" i="18"/>
  <c r="F50" i="18"/>
  <c r="F51" i="18"/>
  <c r="F39" i="18"/>
  <c r="F40" i="18"/>
  <c r="F43" i="18"/>
  <c r="F37" i="18"/>
  <c r="F38" i="18"/>
  <c r="F31" i="18"/>
  <c r="F32" i="18"/>
  <c r="F27" i="18"/>
  <c r="F28" i="18"/>
  <c r="F25" i="18"/>
  <c r="F19" i="18"/>
  <c r="F14" i="18"/>
  <c r="F15" i="18"/>
  <c r="F16" i="18"/>
  <c r="F10" i="18"/>
  <c r="F11" i="18"/>
  <c r="F13" i="18"/>
  <c r="F9" i="18"/>
  <c r="F62" i="28"/>
  <c r="F63" i="28"/>
  <c r="F64" i="28"/>
  <c r="F65" i="28"/>
  <c r="F66" i="28"/>
  <c r="F68" i="28"/>
  <c r="F70" i="28"/>
  <c r="F71" i="28"/>
  <c r="F72" i="28"/>
  <c r="F74" i="28"/>
  <c r="F75" i="28"/>
  <c r="F76" i="28"/>
  <c r="F77" i="28"/>
  <c r="F79" i="28"/>
  <c r="F45" i="28"/>
  <c r="F46" i="28"/>
  <c r="F47" i="28"/>
  <c r="F48" i="28"/>
  <c r="F49" i="28"/>
  <c r="F50" i="28"/>
  <c r="F51" i="28"/>
  <c r="F52" i="28"/>
  <c r="F53" i="28"/>
  <c r="F54" i="28"/>
  <c r="F55" i="28"/>
  <c r="F56" i="28"/>
  <c r="F57" i="28"/>
  <c r="F58" i="28"/>
  <c r="F59" i="28"/>
  <c r="F60" i="28"/>
  <c r="F61" i="28"/>
  <c r="F34" i="28"/>
  <c r="F35" i="28"/>
  <c r="F36" i="28"/>
  <c r="F37" i="28"/>
  <c r="F38" i="28"/>
  <c r="F39" i="28"/>
  <c r="F40" i="28"/>
  <c r="F41" i="28"/>
  <c r="F42" i="28"/>
  <c r="F44" i="28"/>
  <c r="F28" i="28"/>
  <c r="F29" i="28"/>
  <c r="F30" i="28"/>
  <c r="F33" i="28"/>
  <c r="F24" i="28"/>
  <c r="F25" i="28"/>
  <c r="F26" i="28"/>
  <c r="F27" i="28"/>
  <c r="F18" i="28"/>
  <c r="F20" i="28"/>
  <c r="F21" i="28"/>
  <c r="F22" i="28"/>
  <c r="F16" i="28"/>
  <c r="F11" i="28"/>
  <c r="F12" i="28"/>
  <c r="F13" i="28"/>
  <c r="F15" i="28"/>
  <c r="L29" i="31" l="1"/>
  <c r="Q29" i="31"/>
  <c r="AE29" i="31"/>
  <c r="V29" i="31"/>
  <c r="AE24" i="31"/>
  <c r="AA24" i="31" s="1"/>
  <c r="F8" i="29"/>
  <c r="G7" i="29"/>
  <c r="G24" i="31"/>
  <c r="V24" i="31"/>
  <c r="E99" i="14"/>
  <c r="E101" i="14" s="1"/>
  <c r="F20" i="29"/>
  <c r="I7" i="29"/>
  <c r="B36" i="32"/>
  <c r="B35" i="32"/>
  <c r="B34" i="32"/>
  <c r="B37" i="32" s="1"/>
  <c r="C36" i="32"/>
  <c r="C35" i="32"/>
  <c r="H7" i="29"/>
  <c r="C7" i="29"/>
  <c r="H29" i="31"/>
  <c r="G29" i="31" s="1"/>
  <c r="AB27" i="31"/>
  <c r="AA27" i="31" s="1"/>
  <c r="D7" i="3"/>
  <c r="D64" i="18"/>
  <c r="F9" i="21"/>
  <c r="C58" i="18"/>
  <c r="F10" i="3"/>
  <c r="C7" i="3"/>
  <c r="F7" i="29" l="1"/>
  <c r="E49" i="18"/>
  <c r="J49" i="18"/>
  <c r="D48" i="18"/>
  <c r="G47" i="18"/>
  <c r="J46" i="18"/>
  <c r="D46" i="18"/>
  <c r="H33" i="18"/>
  <c r="I33" i="18"/>
  <c r="D31" i="28"/>
  <c r="D69" i="28"/>
  <c r="D49" i="18" s="1"/>
  <c r="E69" i="28"/>
  <c r="G69" i="28"/>
  <c r="H69" i="28"/>
  <c r="H49" i="18" s="1"/>
  <c r="I69" i="28"/>
  <c r="I49" i="18" s="1"/>
  <c r="J69" i="28"/>
  <c r="C69" i="28"/>
  <c r="C49" i="18" s="1"/>
  <c r="G43" i="28"/>
  <c r="H43" i="28"/>
  <c r="H47" i="18" s="1"/>
  <c r="I43" i="28"/>
  <c r="I47" i="18" s="1"/>
  <c r="J43" i="28"/>
  <c r="J47" i="18" s="1"/>
  <c r="D43" i="28"/>
  <c r="D47" i="18" s="1"/>
  <c r="C43" i="28"/>
  <c r="C47" i="18" s="1"/>
  <c r="C32" i="28"/>
  <c r="G32" i="28"/>
  <c r="H32" i="28"/>
  <c r="I32" i="28"/>
  <c r="I46" i="18" s="1"/>
  <c r="J32" i="28"/>
  <c r="E32" i="28"/>
  <c r="E46" i="18" s="1"/>
  <c r="D32" i="28"/>
  <c r="D23" i="28"/>
  <c r="D33" i="18" s="1"/>
  <c r="E23" i="28"/>
  <c r="E33" i="18" s="1"/>
  <c r="G23" i="28"/>
  <c r="F23" i="28" s="1"/>
  <c r="H23" i="28"/>
  <c r="I23" i="28"/>
  <c r="J23" i="28"/>
  <c r="J33" i="18" s="1"/>
  <c r="C23" i="28"/>
  <c r="C33" i="18" s="1"/>
  <c r="D17" i="28"/>
  <c r="D17" i="18" s="1"/>
  <c r="C17" i="28"/>
  <c r="C17" i="18" s="1"/>
  <c r="H9" i="28"/>
  <c r="H12" i="18" s="1"/>
  <c r="D14" i="28"/>
  <c r="D9" i="28" s="1"/>
  <c r="D12" i="18" s="1"/>
  <c r="D8" i="18" s="1"/>
  <c r="E14" i="28"/>
  <c r="G14" i="28"/>
  <c r="H14" i="28"/>
  <c r="I14" i="28"/>
  <c r="J14" i="28"/>
  <c r="C14" i="28"/>
  <c r="C9" i="28" s="1"/>
  <c r="C12" i="18" s="1"/>
  <c r="C8" i="18" s="1"/>
  <c r="D10" i="28"/>
  <c r="E10" i="28"/>
  <c r="G10" i="28"/>
  <c r="H10" i="28"/>
  <c r="I10" i="28"/>
  <c r="I9" i="28" s="1"/>
  <c r="I12" i="18" s="1"/>
  <c r="J10" i="28"/>
  <c r="J9" i="28" s="1"/>
  <c r="J12" i="18" s="1"/>
  <c r="C10" i="28"/>
  <c r="C31" i="19"/>
  <c r="C26" i="18" s="1"/>
  <c r="C21" i="18" s="1"/>
  <c r="D31" i="19"/>
  <c r="D26" i="18" s="1"/>
  <c r="F31" i="19"/>
  <c r="E31" i="19"/>
  <c r="G31" i="19"/>
  <c r="H31" i="19"/>
  <c r="I31" i="19"/>
  <c r="J31" i="19"/>
  <c r="F42" i="19"/>
  <c r="F41" i="19"/>
  <c r="F39" i="19"/>
  <c r="F37" i="19"/>
  <c r="F35" i="19"/>
  <c r="F34" i="19"/>
  <c r="F32" i="19"/>
  <c r="F30" i="19"/>
  <c r="D19" i="19"/>
  <c r="F21" i="19"/>
  <c r="F22" i="19"/>
  <c r="F23" i="19"/>
  <c r="F24" i="19"/>
  <c r="F20" i="19"/>
  <c r="D40" i="19"/>
  <c r="E40" i="19"/>
  <c r="G40" i="19"/>
  <c r="H40" i="19"/>
  <c r="I40" i="19"/>
  <c r="F40" i="19" s="1"/>
  <c r="J40" i="19"/>
  <c r="C40" i="19"/>
  <c r="C19" i="19"/>
  <c r="F11" i="19"/>
  <c r="F12" i="19"/>
  <c r="F13" i="19"/>
  <c r="F14" i="19"/>
  <c r="F15" i="19"/>
  <c r="F16" i="19"/>
  <c r="C34" i="18" l="1"/>
  <c r="F47" i="18"/>
  <c r="C18" i="18"/>
  <c r="F32" i="28"/>
  <c r="F69" i="28"/>
  <c r="G33" i="18"/>
  <c r="F33" i="18" s="1"/>
  <c r="H46" i="18"/>
  <c r="F10" i="28"/>
  <c r="F43" i="28"/>
  <c r="C46" i="18"/>
  <c r="G46" i="18"/>
  <c r="G49" i="18"/>
  <c r="F49" i="18" s="1"/>
  <c r="F14" i="28"/>
  <c r="D44" i="18"/>
  <c r="D41" i="18" s="1"/>
  <c r="D52" i="18" s="1"/>
  <c r="D78" i="14" s="1"/>
  <c r="E9" i="28"/>
  <c r="E12" i="18" s="1"/>
  <c r="G9" i="28"/>
  <c r="F9" i="28" l="1"/>
  <c r="G12" i="18"/>
  <c r="F46" i="18"/>
  <c r="F12" i="18" l="1"/>
  <c r="F8" i="20"/>
  <c r="F45" i="14" s="1"/>
  <c r="F89" i="20"/>
  <c r="F85" i="20"/>
  <c r="F80" i="20"/>
  <c r="F72" i="20"/>
  <c r="F73" i="20"/>
  <c r="F74" i="20"/>
  <c r="F68" i="20"/>
  <c r="F66" i="20"/>
  <c r="F65" i="20"/>
  <c r="F61" i="20"/>
  <c r="F62" i="20"/>
  <c r="F63" i="20"/>
  <c r="F64" i="20"/>
  <c r="F60" i="20"/>
  <c r="F57" i="20"/>
  <c r="F54" i="20"/>
  <c r="F55" i="20"/>
  <c r="F56" i="20"/>
  <c r="F53" i="20"/>
  <c r="F50" i="20"/>
  <c r="F49" i="20"/>
  <c r="F46" i="20"/>
  <c r="F47" i="20"/>
  <c r="F42" i="20"/>
  <c r="F43" i="20"/>
  <c r="F44" i="20"/>
  <c r="F45" i="20"/>
  <c r="F41" i="20"/>
  <c r="F38" i="20"/>
  <c r="F34" i="20"/>
  <c r="F35" i="20"/>
  <c r="F36" i="20"/>
  <c r="F37" i="20"/>
  <c r="F32" i="20"/>
  <c r="F33" i="20"/>
  <c r="F28" i="20"/>
  <c r="F29" i="20"/>
  <c r="F30" i="20"/>
  <c r="F31" i="20"/>
  <c r="F27" i="20"/>
  <c r="F25" i="20"/>
  <c r="F26" i="20"/>
  <c r="F21" i="20"/>
  <c r="F22" i="20"/>
  <c r="F23" i="20"/>
  <c r="F24" i="20"/>
  <c r="F20" i="20"/>
  <c r="F16" i="20"/>
  <c r="F15" i="20"/>
  <c r="F14" i="20"/>
  <c r="F13" i="20"/>
  <c r="F12" i="20"/>
  <c r="F11" i="20"/>
  <c r="F10" i="20"/>
  <c r="D94" i="20"/>
  <c r="C93" i="20"/>
  <c r="D93" i="20"/>
  <c r="C92" i="20"/>
  <c r="C38" i="19" s="1"/>
  <c r="C36" i="19" s="1"/>
  <c r="D92" i="20"/>
  <c r="D38" i="19" s="1"/>
  <c r="C91" i="20"/>
  <c r="D91" i="20"/>
  <c r="D20" i="18" s="1"/>
  <c r="C90" i="20"/>
  <c r="D90" i="20"/>
  <c r="C64" i="20"/>
  <c r="F69" i="20"/>
  <c r="C69" i="20"/>
  <c r="C67" i="20" s="1"/>
  <c r="F58" i="20"/>
  <c r="C58" i="20"/>
  <c r="C52" i="20" s="1"/>
  <c r="J48" i="20"/>
  <c r="J78" i="20" s="1"/>
  <c r="I48" i="20"/>
  <c r="H48" i="20"/>
  <c r="H78" i="20" s="1"/>
  <c r="F51" i="20"/>
  <c r="E48" i="20"/>
  <c r="D48" i="20"/>
  <c r="D78" i="20" s="1"/>
  <c r="G39" i="20"/>
  <c r="I39" i="20"/>
  <c r="I19" i="20" s="1"/>
  <c r="I79" i="20" s="1"/>
  <c r="J39" i="20"/>
  <c r="J19" i="20" s="1"/>
  <c r="D39" i="20"/>
  <c r="D19" i="20" s="1"/>
  <c r="E39" i="20"/>
  <c r="E19" i="20" s="1"/>
  <c r="C39" i="20"/>
  <c r="C19" i="20" s="1"/>
  <c r="F17" i="20"/>
  <c r="C17" i="20"/>
  <c r="C9" i="20" s="1"/>
  <c r="F7" i="27"/>
  <c r="C64" i="27"/>
  <c r="C45" i="27"/>
  <c r="C51" i="20" s="1"/>
  <c r="C48" i="20" s="1"/>
  <c r="C78" i="20" s="1"/>
  <c r="C42" i="27"/>
  <c r="C94" i="20" s="1"/>
  <c r="C95" i="20" s="1"/>
  <c r="G19" i="20" l="1"/>
  <c r="C47" i="20"/>
  <c r="C40" i="20" s="1"/>
  <c r="C79" i="20" s="1"/>
  <c r="D83" i="20"/>
  <c r="E18" i="11"/>
  <c r="D79" i="20"/>
  <c r="D59" i="20"/>
  <c r="D82" i="20" s="1"/>
  <c r="J59" i="20"/>
  <c r="J82" i="20" s="1"/>
  <c r="D95" i="20"/>
  <c r="D30" i="18"/>
  <c r="D21" i="18" s="1"/>
  <c r="D18" i="18" s="1"/>
  <c r="D34" i="18" s="1"/>
  <c r="D65" i="18" s="1"/>
  <c r="D68" i="18" s="1"/>
  <c r="D36" i="19"/>
  <c r="E59" i="20"/>
  <c r="E82" i="20" s="1"/>
  <c r="E78" i="20"/>
  <c r="I78" i="20"/>
  <c r="I59" i="20"/>
  <c r="I82" i="20" s="1"/>
  <c r="F67" i="20"/>
  <c r="F52" i="20"/>
  <c r="G48" i="20"/>
  <c r="G78" i="20" s="1"/>
  <c r="F40" i="20"/>
  <c r="F18" i="20"/>
  <c r="F9" i="20"/>
  <c r="C18" i="20"/>
  <c r="C59" i="20" s="1"/>
  <c r="C70" i="20" s="1"/>
  <c r="C75" i="20" s="1"/>
  <c r="C77" i="20" s="1"/>
  <c r="J19" i="28"/>
  <c r="J17" i="28" s="1"/>
  <c r="J17" i="18" s="1"/>
  <c r="J8" i="18" s="1"/>
  <c r="I19" i="28"/>
  <c r="I17" i="28" s="1"/>
  <c r="I17" i="18" s="1"/>
  <c r="I8" i="18" s="1"/>
  <c r="H19" i="28"/>
  <c r="H17" i="28" s="1"/>
  <c r="H17" i="18" s="1"/>
  <c r="H8" i="18" s="1"/>
  <c r="G19" i="28"/>
  <c r="E19" i="28"/>
  <c r="E17" i="28" s="1"/>
  <c r="E17" i="18" s="1"/>
  <c r="E8" i="18" s="1"/>
  <c r="E23" i="18"/>
  <c r="F19" i="28" l="1"/>
  <c r="G17" i="28"/>
  <c r="G79" i="20"/>
  <c r="G59" i="20"/>
  <c r="G82" i="20" s="1"/>
  <c r="G70" i="20"/>
  <c r="F48" i="20"/>
  <c r="F78" i="20"/>
  <c r="I70" i="20"/>
  <c r="I75" i="20" s="1"/>
  <c r="J70" i="20"/>
  <c r="E70" i="20"/>
  <c r="D70" i="20"/>
  <c r="D75" i="20" s="1"/>
  <c r="E26" i="18"/>
  <c r="E71" i="20" l="1"/>
  <c r="D77" i="20"/>
  <c r="D76" i="20"/>
  <c r="F17" i="28"/>
  <c r="G17" i="18"/>
  <c r="I76" i="20"/>
  <c r="I77" i="20"/>
  <c r="G75" i="20"/>
  <c r="H31" i="27"/>
  <c r="F17" i="18" l="1"/>
  <c r="G8" i="18"/>
  <c r="F8" i="18" s="1"/>
  <c r="E28" i="19"/>
  <c r="G22" i="18" s="1"/>
  <c r="E79" i="20"/>
  <c r="G77" i="20"/>
  <c r="G76" i="20"/>
  <c r="H26" i="27"/>
  <c r="F31" i="27"/>
  <c r="E75" i="20"/>
  <c r="E90" i="20"/>
  <c r="F22" i="18" l="1"/>
  <c r="E76" i="20"/>
  <c r="E77" i="20"/>
  <c r="F26" i="27"/>
  <c r="H39" i="20"/>
  <c r="G10" i="19"/>
  <c r="C101" i="14"/>
  <c r="C104" i="14" s="1"/>
  <c r="C97" i="14"/>
  <c r="C92" i="14"/>
  <c r="E49" i="29"/>
  <c r="E75" i="28"/>
  <c r="E74" i="28" s="1"/>
  <c r="E73" i="28" s="1"/>
  <c r="E78" i="28"/>
  <c r="C29" i="19"/>
  <c r="C84" i="20"/>
  <c r="C85" i="20"/>
  <c r="C86" i="20"/>
  <c r="C87" i="20"/>
  <c r="C83" i="20"/>
  <c r="H19" i="20" l="1"/>
  <c r="F39" i="20"/>
  <c r="G9" i="19"/>
  <c r="C105" i="14"/>
  <c r="H79" i="20" l="1"/>
  <c r="H59" i="20"/>
  <c r="F19" i="20"/>
  <c r="F101" i="14"/>
  <c r="E64" i="28"/>
  <c r="E65" i="28"/>
  <c r="E66" i="28"/>
  <c r="H90" i="20"/>
  <c r="I90" i="20"/>
  <c r="J90" i="20"/>
  <c r="G90" i="20"/>
  <c r="F90" i="20" l="1"/>
  <c r="H82" i="20"/>
  <c r="H70" i="20"/>
  <c r="F59" i="20"/>
  <c r="D45" i="14"/>
  <c r="E45" i="14"/>
  <c r="H91" i="20"/>
  <c r="I91" i="20"/>
  <c r="J91" i="20"/>
  <c r="H92" i="20"/>
  <c r="H38" i="19" s="1"/>
  <c r="H36" i="19" s="1"/>
  <c r="I92" i="20"/>
  <c r="I38" i="19" s="1"/>
  <c r="I36" i="19" s="1"/>
  <c r="J92" i="20"/>
  <c r="J38" i="19" s="1"/>
  <c r="J36" i="19" s="1"/>
  <c r="H93" i="20"/>
  <c r="H83" i="20" s="1"/>
  <c r="I93" i="20"/>
  <c r="I83" i="20" s="1"/>
  <c r="J93" i="20"/>
  <c r="J83" i="20" s="1"/>
  <c r="G93" i="20"/>
  <c r="G92" i="20"/>
  <c r="G91" i="20"/>
  <c r="E91" i="20"/>
  <c r="E92" i="20"/>
  <c r="E93" i="20"/>
  <c r="D51" i="14"/>
  <c r="E51" i="14"/>
  <c r="G83" i="20" l="1"/>
  <c r="F93" i="20"/>
  <c r="E38" i="19"/>
  <c r="E36" i="19" s="1"/>
  <c r="H75" i="20"/>
  <c r="F70" i="20"/>
  <c r="J71" i="20" s="1"/>
  <c r="I29" i="19"/>
  <c r="I25" i="19"/>
  <c r="I19" i="19" s="1"/>
  <c r="E25" i="19"/>
  <c r="E19" i="19" s="1"/>
  <c r="E29" i="19"/>
  <c r="H25" i="19"/>
  <c r="H19" i="19" s="1"/>
  <c r="H29" i="19"/>
  <c r="F82" i="20"/>
  <c r="E94" i="14"/>
  <c r="E83" i="20"/>
  <c r="J25" i="19"/>
  <c r="J29" i="19"/>
  <c r="G25" i="19"/>
  <c r="G29" i="19"/>
  <c r="F91" i="20"/>
  <c r="F92" i="20"/>
  <c r="F94" i="14"/>
  <c r="F51" i="14"/>
  <c r="G51" i="14" s="1"/>
  <c r="H51" i="14" s="1"/>
  <c r="I51" i="14" s="1"/>
  <c r="D50" i="14"/>
  <c r="E50" i="14"/>
  <c r="E94" i="20"/>
  <c r="E95" i="20" s="1"/>
  <c r="D48" i="14"/>
  <c r="E46" i="14"/>
  <c r="E47" i="14" s="1"/>
  <c r="J28" i="19" l="1"/>
  <c r="F71" i="20"/>
  <c r="J79" i="20"/>
  <c r="F79" i="20" s="1"/>
  <c r="J75" i="20"/>
  <c r="J29" i="18"/>
  <c r="J19" i="19"/>
  <c r="E30" i="18"/>
  <c r="H76" i="20"/>
  <c r="H77" i="20"/>
  <c r="F75" i="20"/>
  <c r="F29" i="19"/>
  <c r="F25" i="19"/>
  <c r="G19" i="19"/>
  <c r="F19" i="19" s="1"/>
  <c r="F83" i="20"/>
  <c r="F8" i="11"/>
  <c r="E48" i="14"/>
  <c r="H94" i="20"/>
  <c r="H95" i="20" s="1"/>
  <c r="F50" i="14"/>
  <c r="I94" i="20"/>
  <c r="I95" i="20" s="1"/>
  <c r="E49" i="14"/>
  <c r="D46" i="14"/>
  <c r="D47" i="14" s="1"/>
  <c r="J94" i="20"/>
  <c r="J95" i="20" s="1"/>
  <c r="D49" i="14"/>
  <c r="F48" i="14"/>
  <c r="G48" i="14" s="1"/>
  <c r="H48" i="14" s="1"/>
  <c r="I48" i="14" s="1"/>
  <c r="G94" i="20"/>
  <c r="J77" i="20" l="1"/>
  <c r="F77" i="20" s="1"/>
  <c r="J76" i="20"/>
  <c r="F76" i="20" s="1"/>
  <c r="G50" i="14"/>
  <c r="H50" i="14" s="1"/>
  <c r="I50" i="14" s="1"/>
  <c r="F94" i="20"/>
  <c r="G95" i="20"/>
  <c r="F95" i="20" s="1"/>
  <c r="E52" i="14"/>
  <c r="E8" i="11"/>
  <c r="D52" i="14"/>
  <c r="F49" i="14"/>
  <c r="G49" i="14" s="1"/>
  <c r="H49" i="14" s="1"/>
  <c r="I49" i="14" s="1"/>
  <c r="F46" i="14"/>
  <c r="G46" i="14" s="1"/>
  <c r="H46" i="14" s="1"/>
  <c r="I46" i="14" s="1"/>
  <c r="F47" i="14" l="1"/>
  <c r="F52" i="14" l="1"/>
  <c r="G8" i="11"/>
  <c r="F118" i="14" l="1"/>
  <c r="F119" i="14"/>
  <c r="F117" i="14"/>
  <c r="F116" i="14" s="1"/>
  <c r="E118" i="14"/>
  <c r="E119" i="14"/>
  <c r="E117" i="14"/>
  <c r="E116" i="14" s="1"/>
  <c r="D118" i="14"/>
  <c r="D119" i="14"/>
  <c r="D117" i="14"/>
  <c r="D116" i="14" s="1"/>
  <c r="C118" i="14"/>
  <c r="C119" i="14"/>
  <c r="C117" i="14"/>
  <c r="C116" i="14" s="1"/>
  <c r="J47" i="14"/>
  <c r="N7" i="31" l="1"/>
  <c r="AB29" i="31" l="1"/>
  <c r="AA29" i="31" s="1"/>
  <c r="K45" i="32"/>
  <c r="F124" i="14"/>
  <c r="E124" i="14"/>
  <c r="F123" i="14"/>
  <c r="E123" i="14"/>
  <c r="F122" i="14"/>
  <c r="E122" i="14"/>
  <c r="C124" i="14"/>
  <c r="D124" i="14"/>
  <c r="C123" i="14"/>
  <c r="D123" i="14"/>
  <c r="D122" i="14"/>
  <c r="C122" i="14"/>
  <c r="F120" i="14"/>
  <c r="D120" i="14"/>
  <c r="C120" i="14"/>
  <c r="G12" i="3"/>
  <c r="H12" i="3"/>
  <c r="I12" i="3"/>
  <c r="J12" i="3"/>
  <c r="E11" i="3"/>
  <c r="G11" i="3"/>
  <c r="H11" i="3"/>
  <c r="H7" i="3" s="1"/>
  <c r="I11" i="3"/>
  <c r="I7" i="3" s="1"/>
  <c r="J11" i="3"/>
  <c r="G78" i="28"/>
  <c r="H78" i="28"/>
  <c r="I78" i="28"/>
  <c r="J78" i="28"/>
  <c r="C78" i="28"/>
  <c r="E56" i="28"/>
  <c r="E57" i="28"/>
  <c r="E58" i="28"/>
  <c r="E59" i="28"/>
  <c r="E60" i="28"/>
  <c r="E61" i="28"/>
  <c r="E62" i="28"/>
  <c r="E63" i="28"/>
  <c r="E67" i="28"/>
  <c r="E48" i="18" s="1"/>
  <c r="G67" i="28"/>
  <c r="H67" i="28"/>
  <c r="I67" i="28"/>
  <c r="J67" i="28"/>
  <c r="C67" i="28"/>
  <c r="F67" i="18"/>
  <c r="E62" i="18"/>
  <c r="G62" i="18"/>
  <c r="F62" i="18" s="1"/>
  <c r="H62" i="18"/>
  <c r="I62" i="18"/>
  <c r="J62" i="18"/>
  <c r="H48" i="18" l="1"/>
  <c r="H44" i="18" s="1"/>
  <c r="G7" i="3"/>
  <c r="E7" i="3"/>
  <c r="E83" i="14" s="1"/>
  <c r="F67" i="28"/>
  <c r="G48" i="18"/>
  <c r="F78" i="28"/>
  <c r="J48" i="18"/>
  <c r="J44" i="18" s="1"/>
  <c r="C48" i="18"/>
  <c r="C44" i="18" s="1"/>
  <c r="C41" i="18" s="1"/>
  <c r="C52" i="18" s="1"/>
  <c r="I48" i="18"/>
  <c r="I44" i="18" s="1"/>
  <c r="G30" i="31"/>
  <c r="Q30" i="31"/>
  <c r="F12" i="3"/>
  <c r="F11" i="3"/>
  <c r="E43" i="28"/>
  <c r="V30" i="31"/>
  <c r="C37" i="32"/>
  <c r="D121" i="14"/>
  <c r="E120" i="14"/>
  <c r="E121" i="14"/>
  <c r="F121" i="14"/>
  <c r="J9" i="3"/>
  <c r="J7" i="3" s="1"/>
  <c r="D83" i="14"/>
  <c r="E19" i="11" s="1"/>
  <c r="D22" i="32"/>
  <c r="F19" i="11" l="1"/>
  <c r="E93" i="14"/>
  <c r="C121" i="14"/>
  <c r="N22" i="32"/>
  <c r="F18" i="11"/>
  <c r="F48" i="18"/>
  <c r="G44" i="18"/>
  <c r="F44" i="18" s="1"/>
  <c r="L30" i="31"/>
  <c r="AA30" i="31" s="1"/>
  <c r="F7" i="3"/>
  <c r="G18" i="11" s="1"/>
  <c r="F9" i="3"/>
  <c r="E31" i="28"/>
  <c r="E47" i="18"/>
  <c r="E44" i="18" s="1"/>
  <c r="E60" i="18"/>
  <c r="E58" i="18" s="1"/>
  <c r="E57" i="18"/>
  <c r="C57" i="18"/>
  <c r="C54" i="18" s="1"/>
  <c r="C64" i="18" s="1"/>
  <c r="C65" i="18" s="1"/>
  <c r="C68" i="18" s="1"/>
  <c r="E66" i="18" s="1"/>
  <c r="E56" i="18"/>
  <c r="J55" i="18"/>
  <c r="J54" i="18" s="1"/>
  <c r="I55" i="18"/>
  <c r="I54" i="18" s="1"/>
  <c r="H55" i="18"/>
  <c r="H54" i="18" s="1"/>
  <c r="G55" i="18"/>
  <c r="E55" i="18"/>
  <c r="G23" i="18"/>
  <c r="H23" i="18"/>
  <c r="I23" i="18"/>
  <c r="J23" i="18"/>
  <c r="F15" i="26"/>
  <c r="F16" i="26"/>
  <c r="F18" i="26"/>
  <c r="F19" i="26"/>
  <c r="F21" i="26"/>
  <c r="F22" i="26"/>
  <c r="F24" i="26"/>
  <c r="D23" i="26"/>
  <c r="E23" i="26"/>
  <c r="G23" i="26"/>
  <c r="H23" i="26"/>
  <c r="I23" i="26"/>
  <c r="J23" i="26"/>
  <c r="C23" i="26"/>
  <c r="D20" i="26"/>
  <c r="E20" i="26"/>
  <c r="G20" i="26"/>
  <c r="H20" i="26"/>
  <c r="I20" i="26"/>
  <c r="J20" i="26"/>
  <c r="C20" i="26"/>
  <c r="D17" i="26"/>
  <c r="E17" i="26"/>
  <c r="G17" i="26"/>
  <c r="H17" i="26"/>
  <c r="I17" i="26"/>
  <c r="J17" i="26"/>
  <c r="C17" i="26"/>
  <c r="D14" i="26"/>
  <c r="E14" i="26"/>
  <c r="G14" i="26"/>
  <c r="H14" i="26"/>
  <c r="I14" i="26"/>
  <c r="J14" i="26"/>
  <c r="C14" i="26"/>
  <c r="F11" i="26"/>
  <c r="F9" i="26"/>
  <c r="D10" i="26"/>
  <c r="E10" i="26"/>
  <c r="G10" i="26"/>
  <c r="H10" i="26"/>
  <c r="I10" i="26"/>
  <c r="J10" i="26"/>
  <c r="C10" i="26"/>
  <c r="D8" i="26"/>
  <c r="E8" i="26"/>
  <c r="G8" i="26"/>
  <c r="H8" i="26"/>
  <c r="I8" i="26"/>
  <c r="J8" i="26"/>
  <c r="C8" i="26"/>
  <c r="G26" i="18"/>
  <c r="H26" i="18"/>
  <c r="I26" i="18"/>
  <c r="J26" i="18"/>
  <c r="C28" i="19"/>
  <c r="F23" i="18" l="1"/>
  <c r="F26" i="18"/>
  <c r="E89" i="14"/>
  <c r="E92" i="14"/>
  <c r="E91" i="14" s="1"/>
  <c r="F20" i="11"/>
  <c r="F23" i="26"/>
  <c r="F83" i="14"/>
  <c r="F55" i="18"/>
  <c r="G54" i="18"/>
  <c r="E54" i="18"/>
  <c r="E64" i="18"/>
  <c r="F8" i="26"/>
  <c r="F10" i="26"/>
  <c r="F93" i="14"/>
  <c r="F89" i="14" s="1"/>
  <c r="F14" i="26"/>
  <c r="F20" i="26"/>
  <c r="F17" i="26"/>
  <c r="E97" i="14" l="1"/>
  <c r="G20" i="11"/>
  <c r="F92" i="14"/>
  <c r="F91" i="14" s="1"/>
  <c r="G19" i="11"/>
  <c r="G83" i="14"/>
  <c r="H83" i="14" s="1"/>
  <c r="I83" i="14" s="1"/>
  <c r="F54" i="18"/>
  <c r="G38" i="19"/>
  <c r="D87" i="20"/>
  <c r="E87" i="20"/>
  <c r="G87" i="20"/>
  <c r="F87" i="20" s="1"/>
  <c r="H87" i="20"/>
  <c r="I87" i="20"/>
  <c r="J87" i="20"/>
  <c r="D86" i="20"/>
  <c r="E86" i="20"/>
  <c r="G86" i="20"/>
  <c r="F86" i="20" s="1"/>
  <c r="H86" i="20"/>
  <c r="I86" i="20"/>
  <c r="J86" i="20"/>
  <c r="D85" i="20"/>
  <c r="E85" i="20"/>
  <c r="D84" i="20"/>
  <c r="D88" i="20" s="1"/>
  <c r="E84" i="20"/>
  <c r="G84" i="20"/>
  <c r="H84" i="20"/>
  <c r="H88" i="20" s="1"/>
  <c r="I84" i="20"/>
  <c r="I88" i="20" s="1"/>
  <c r="J84" i="20"/>
  <c r="J88" i="20" s="1"/>
  <c r="F38" i="19" l="1"/>
  <c r="G36" i="19"/>
  <c r="F36" i="19" s="1"/>
  <c r="F84" i="20"/>
  <c r="G88" i="20"/>
  <c r="F88" i="20" s="1"/>
  <c r="E88" i="20"/>
  <c r="G30" i="18"/>
  <c r="J30" i="18"/>
  <c r="I30" i="18"/>
  <c r="J24" i="18"/>
  <c r="J20" i="18" s="1"/>
  <c r="E24" i="18"/>
  <c r="H30" i="18"/>
  <c r="F30" i="18" s="1"/>
  <c r="J21" i="18" l="1"/>
  <c r="G29" i="18"/>
  <c r="I24" i="18"/>
  <c r="I20" i="18" s="1"/>
  <c r="E29" i="18"/>
  <c r="E20" i="18" s="1"/>
  <c r="G24" i="18"/>
  <c r="H24" i="18"/>
  <c r="I29" i="18"/>
  <c r="H29" i="18"/>
  <c r="G20" i="18" l="1"/>
  <c r="G18" i="18" s="1"/>
  <c r="G34" i="18" s="1"/>
  <c r="G21" i="18"/>
  <c r="I21" i="18"/>
  <c r="F24" i="18"/>
  <c r="H20" i="18"/>
  <c r="H18" i="18" s="1"/>
  <c r="H34" i="18" s="1"/>
  <c r="E21" i="18"/>
  <c r="F29" i="18"/>
  <c r="H21" i="18"/>
  <c r="I18" i="18"/>
  <c r="I34" i="18" s="1"/>
  <c r="F21" i="18" l="1"/>
  <c r="E18" i="18"/>
  <c r="E34" i="18" s="1"/>
  <c r="F20" i="18"/>
  <c r="J18" i="18"/>
  <c r="F18" i="18" l="1"/>
  <c r="J34" i="18"/>
  <c r="F34" i="18" s="1"/>
  <c r="G45" i="14"/>
  <c r="H45" i="14" l="1"/>
  <c r="G47" i="14"/>
  <c r="G52" i="14" s="1"/>
  <c r="C82" i="20"/>
  <c r="C88" i="20" s="1"/>
  <c r="C53" i="14" s="1"/>
  <c r="I45" i="14" l="1"/>
  <c r="I47" i="14" s="1"/>
  <c r="I52" i="14" s="1"/>
  <c r="H47" i="14"/>
  <c r="H52" i="14" s="1"/>
  <c r="C76" i="20"/>
  <c r="D10" i="19" l="1"/>
  <c r="C75" i="28"/>
  <c r="C74" i="28" s="1"/>
  <c r="D33" i="19" l="1"/>
  <c r="D27" i="19" s="1"/>
  <c r="D9" i="19"/>
  <c r="D17" i="19" s="1"/>
  <c r="C10" i="19"/>
  <c r="D43" i="19" l="1"/>
  <c r="C9" i="19"/>
  <c r="C17" i="19" s="1"/>
  <c r="E8" i="19" s="1"/>
  <c r="C33" i="19"/>
  <c r="C27" i="19" s="1"/>
  <c r="C43" i="19" l="1"/>
  <c r="D73" i="14"/>
  <c r="C71" i="14"/>
  <c r="F28" i="19"/>
  <c r="C73" i="14" l="1"/>
  <c r="M58" i="32"/>
  <c r="L10" i="32" l="1"/>
  <c r="S41" i="31" l="1"/>
  <c r="Q41" i="31"/>
  <c r="O41" i="31"/>
  <c r="K41" i="31"/>
  <c r="I41" i="31"/>
  <c r="G41" i="31"/>
  <c r="E41" i="31"/>
  <c r="M40" i="31"/>
  <c r="M39" i="31"/>
  <c r="AC15" i="31"/>
  <c r="Z15" i="31"/>
  <c r="V7" i="31"/>
  <c r="R7" i="31"/>
  <c r="AC16" i="31" l="1"/>
  <c r="M41" i="31"/>
  <c r="AC7" i="31"/>
  <c r="Z16" i="31"/>
  <c r="Z7" i="31"/>
  <c r="F50" i="29" l="1"/>
  <c r="J49" i="29"/>
  <c r="I49" i="29"/>
  <c r="H49" i="29"/>
  <c r="G49" i="29"/>
  <c r="C49" i="29"/>
  <c r="J73" i="28"/>
  <c r="J31" i="28" s="1"/>
  <c r="I73" i="28"/>
  <c r="I31" i="28" s="1"/>
  <c r="H73" i="28"/>
  <c r="H31" i="28" s="1"/>
  <c r="G73" i="28"/>
  <c r="C73" i="28"/>
  <c r="C31" i="28" s="1"/>
  <c r="F73" i="28" l="1"/>
  <c r="G31" i="28"/>
  <c r="F31" i="28" s="1"/>
  <c r="F49" i="29"/>
  <c r="E10" i="19" l="1"/>
  <c r="E9" i="19" l="1"/>
  <c r="E17" i="19" s="1"/>
  <c r="F8" i="19" s="1"/>
  <c r="E98" i="14"/>
  <c r="E33" i="19"/>
  <c r="G61" i="18" s="1"/>
  <c r="G58" i="18" s="1"/>
  <c r="G64" i="18" s="1"/>
  <c r="F15" i="11" l="1"/>
  <c r="E88" i="14"/>
  <c r="E104" i="14"/>
  <c r="E27" i="19"/>
  <c r="E43" i="19" l="1"/>
  <c r="D15" i="11"/>
  <c r="E73" i="14" l="1"/>
  <c r="G42" i="18"/>
  <c r="H42" i="18"/>
  <c r="H41" i="18" s="1"/>
  <c r="H52" i="18" s="1"/>
  <c r="I42" i="18"/>
  <c r="I41" i="18" s="1"/>
  <c r="I52" i="18" s="1"/>
  <c r="J42" i="18"/>
  <c r="J41" i="18" s="1"/>
  <c r="J52" i="18" s="1"/>
  <c r="G41" i="18" l="1"/>
  <c r="F42" i="18"/>
  <c r="D70" i="14"/>
  <c r="E70" i="14"/>
  <c r="C70" i="14"/>
  <c r="J111" i="14"/>
  <c r="C89" i="14"/>
  <c r="D55" i="14"/>
  <c r="D56" i="14"/>
  <c r="D57" i="14"/>
  <c r="D58" i="14"/>
  <c r="D62" i="14"/>
  <c r="D63" i="14"/>
  <c r="D64" i="14"/>
  <c r="D65" i="14"/>
  <c r="E55" i="14"/>
  <c r="E56" i="14"/>
  <c r="E57" i="14"/>
  <c r="E58" i="14"/>
  <c r="E62" i="14"/>
  <c r="E63" i="14"/>
  <c r="E64" i="14"/>
  <c r="E65" i="14"/>
  <c r="C46" i="14"/>
  <c r="C47" i="14" s="1"/>
  <c r="C48" i="14"/>
  <c r="C49" i="14"/>
  <c r="C51" i="14"/>
  <c r="C56" i="14"/>
  <c r="C58" i="14"/>
  <c r="C55" i="14"/>
  <c r="C57" i="14"/>
  <c r="C59" i="14"/>
  <c r="C60" i="14"/>
  <c r="C62" i="14"/>
  <c r="C63" i="14"/>
  <c r="C64" i="14"/>
  <c r="C65" i="14"/>
  <c r="D20" i="11"/>
  <c r="C83" i="14"/>
  <c r="D16" i="11"/>
  <c r="D75" i="14"/>
  <c r="D80" i="14"/>
  <c r="E75" i="14"/>
  <c r="E80" i="14"/>
  <c r="C80" i="14"/>
  <c r="D76" i="14"/>
  <c r="E76" i="14"/>
  <c r="C76" i="14"/>
  <c r="F80" i="14"/>
  <c r="D77" i="14"/>
  <c r="F76" i="14"/>
  <c r="C72" i="14"/>
  <c r="E72" i="14"/>
  <c r="D72" i="14"/>
  <c r="D71" i="14"/>
  <c r="E71" i="14"/>
  <c r="J52" i="14"/>
  <c r="J61" i="14" s="1"/>
  <c r="D60" i="14"/>
  <c r="E60" i="14"/>
  <c r="F56" i="14"/>
  <c r="G56" i="14" s="1"/>
  <c r="H56" i="14" s="1"/>
  <c r="I56" i="14" s="1"/>
  <c r="F58" i="14"/>
  <c r="F62" i="14"/>
  <c r="F65" i="14"/>
  <c r="D59" i="14"/>
  <c r="E59" i="14"/>
  <c r="F55" i="14"/>
  <c r="G55" i="14" s="1"/>
  <c r="H55" i="14" s="1"/>
  <c r="I55" i="14" s="1"/>
  <c r="F57" i="14"/>
  <c r="G57" i="14" s="1"/>
  <c r="H57" i="14" s="1"/>
  <c r="I57" i="14" s="1"/>
  <c r="F63" i="14"/>
  <c r="F64" i="14"/>
  <c r="B54" i="14"/>
  <c r="D61" i="14" l="1"/>
  <c r="D66" i="14" s="1"/>
  <c r="E61" i="14"/>
  <c r="E66" i="14" s="1"/>
  <c r="F41" i="18"/>
  <c r="G52" i="18"/>
  <c r="C52" i="14"/>
  <c r="C61" i="14" s="1"/>
  <c r="C66" i="14" s="1"/>
  <c r="C68" i="14" s="1"/>
  <c r="F12" i="11"/>
  <c r="F11" i="11"/>
  <c r="F10" i="11"/>
  <c r="E10" i="11"/>
  <c r="E12" i="11"/>
  <c r="E11" i="11"/>
  <c r="D8" i="11"/>
  <c r="J62" i="14"/>
  <c r="C50" i="14"/>
  <c r="C88" i="14"/>
  <c r="F60" i="14"/>
  <c r="F59" i="14"/>
  <c r="G59" i="14" s="1"/>
  <c r="H59" i="14" s="1"/>
  <c r="I59" i="14" s="1"/>
  <c r="D19" i="11"/>
  <c r="D18" i="11"/>
  <c r="C79" i="14"/>
  <c r="D79" i="14"/>
  <c r="D81" i="14" s="1"/>
  <c r="D96" i="14" s="1"/>
  <c r="E79" i="14"/>
  <c r="E77" i="14"/>
  <c r="F72" i="14"/>
  <c r="F70" i="14"/>
  <c r="E105" i="14"/>
  <c r="F52" i="18" l="1"/>
  <c r="G65" i="18"/>
  <c r="G72" i="14"/>
  <c r="H72" i="14" s="1"/>
  <c r="I72" i="14" s="1"/>
  <c r="E67" i="14"/>
  <c r="E68" i="14"/>
  <c r="E85" i="14"/>
  <c r="E86" i="14"/>
  <c r="E87" i="14"/>
  <c r="G70" i="14"/>
  <c r="H70" i="14" s="1"/>
  <c r="I70" i="14" s="1"/>
  <c r="D85" i="14"/>
  <c r="D87" i="14"/>
  <c r="D67" i="14"/>
  <c r="D68" i="14"/>
  <c r="D86" i="14"/>
  <c r="G60" i="14"/>
  <c r="F61" i="14"/>
  <c r="F66" i="14" s="1"/>
  <c r="J66" i="14"/>
  <c r="J85" i="14" s="1"/>
  <c r="C67" i="14"/>
  <c r="E53" i="14"/>
  <c r="D53" i="14"/>
  <c r="D14" i="11"/>
  <c r="C77" i="14"/>
  <c r="F85" i="14" l="1"/>
  <c r="F67" i="14"/>
  <c r="F68" i="14"/>
  <c r="H60" i="14"/>
  <c r="G61" i="14"/>
  <c r="G62" i="14" s="1"/>
  <c r="G12" i="11"/>
  <c r="E9" i="11"/>
  <c r="E14" i="11"/>
  <c r="F14" i="11"/>
  <c r="F9" i="11"/>
  <c r="E54" i="14"/>
  <c r="C86" i="14"/>
  <c r="D11" i="11"/>
  <c r="C87" i="14"/>
  <c r="D10" i="11"/>
  <c r="C85" i="14"/>
  <c r="D12" i="11"/>
  <c r="D54" i="14"/>
  <c r="C54" i="14"/>
  <c r="D9" i="11"/>
  <c r="I60" i="14" l="1"/>
  <c r="I61" i="14" s="1"/>
  <c r="I62" i="14" s="1"/>
  <c r="H61" i="14"/>
  <c r="H62" i="14" s="1"/>
  <c r="F53" i="14"/>
  <c r="G53" i="14" s="1"/>
  <c r="H53" i="14" l="1"/>
  <c r="G54" i="14"/>
  <c r="F97" i="14"/>
  <c r="G14" i="11"/>
  <c r="G9" i="11"/>
  <c r="F54" i="14"/>
  <c r="G10" i="11" l="1"/>
  <c r="F86" i="14"/>
  <c r="I53" i="14"/>
  <c r="I54" i="14" s="1"/>
  <c r="H54" i="14"/>
  <c r="G66" i="14"/>
  <c r="I66" i="14"/>
  <c r="H61" i="18"/>
  <c r="G33" i="19"/>
  <c r="H10" i="19"/>
  <c r="I61" i="18" s="1"/>
  <c r="F78" i="14"/>
  <c r="I67" i="14" l="1"/>
  <c r="I68" i="14"/>
  <c r="I85" i="14"/>
  <c r="G68" i="14"/>
  <c r="G85" i="14"/>
  <c r="G67" i="14"/>
  <c r="G27" i="19"/>
  <c r="H9" i="19"/>
  <c r="H58" i="18"/>
  <c r="I10" i="19"/>
  <c r="H66" i="14"/>
  <c r="I58" i="18"/>
  <c r="I64" i="18" s="1"/>
  <c r="I65" i="18" s="1"/>
  <c r="H33" i="19"/>
  <c r="H27" i="19" s="1"/>
  <c r="E42" i="18"/>
  <c r="H85" i="14" l="1"/>
  <c r="H68" i="14"/>
  <c r="H67" i="14"/>
  <c r="E41" i="18"/>
  <c r="E52" i="18" s="1"/>
  <c r="E65" i="18" s="1"/>
  <c r="E68" i="18" s="1"/>
  <c r="F66" i="18" s="1"/>
  <c r="I9" i="19"/>
  <c r="J61" i="18"/>
  <c r="H43" i="19"/>
  <c r="I33" i="19"/>
  <c r="I27" i="19" s="1"/>
  <c r="J10" i="19"/>
  <c r="F10" i="19" s="1"/>
  <c r="H64" i="18"/>
  <c r="G43" i="19"/>
  <c r="G66" i="18" l="1"/>
  <c r="G68" i="18" s="1"/>
  <c r="H66" i="18" s="1"/>
  <c r="F75" i="14"/>
  <c r="E78" i="14"/>
  <c r="E81" i="14" s="1"/>
  <c r="E96" i="14" s="1"/>
  <c r="F98" i="14"/>
  <c r="G11" i="11" s="1"/>
  <c r="I43" i="19"/>
  <c r="J33" i="19"/>
  <c r="J27" i="19" s="1"/>
  <c r="J9" i="19"/>
  <c r="F9" i="19" s="1"/>
  <c r="J58" i="18"/>
  <c r="F61" i="18"/>
  <c r="H65" i="18"/>
  <c r="H68" i="18" s="1"/>
  <c r="C78" i="14"/>
  <c r="F104" i="14" l="1"/>
  <c r="F105" i="14" s="1"/>
  <c r="C81" i="14"/>
  <c r="C96" i="14" s="1"/>
  <c r="F88" i="14"/>
  <c r="F87" i="14"/>
  <c r="G15" i="11"/>
  <c r="J43" i="19"/>
  <c r="F27" i="19"/>
  <c r="F33" i="19"/>
  <c r="J64" i="18"/>
  <c r="F58" i="18"/>
  <c r="F77" i="14"/>
  <c r="F71" i="14" l="1"/>
  <c r="F43" i="19"/>
  <c r="J65" i="18"/>
  <c r="F65" i="18" s="1"/>
  <c r="F68" i="18" s="1"/>
  <c r="F64" i="18"/>
  <c r="F79" i="14" s="1"/>
  <c r="F81" i="14" s="1"/>
  <c r="F96" i="14" s="1"/>
  <c r="I66" i="18"/>
  <c r="I68" i="18" s="1"/>
  <c r="G71" i="14" l="1"/>
  <c r="G73" i="14" s="1"/>
  <c r="F73" i="14"/>
  <c r="J66" i="18"/>
  <c r="J68" i="18" s="1"/>
  <c r="H71" i="14" l="1"/>
  <c r="I71" i="14" s="1"/>
  <c r="I73" i="14" s="1"/>
  <c r="H73" i="14"/>
  <c r="F17" i="19"/>
  <c r="G8" i="19"/>
  <c r="G17" i="19" s="1"/>
  <c r="H8" i="19" s="1"/>
  <c r="H17" i="19" s="1"/>
  <c r="I8" i="19" s="1"/>
  <c r="I17" i="19" s="1"/>
  <c r="J8" i="19" s="1"/>
  <c r="J17" i="19" s="1"/>
</calcChain>
</file>

<file path=xl/sharedStrings.xml><?xml version="1.0" encoding="utf-8"?>
<sst xmlns="http://schemas.openxmlformats.org/spreadsheetml/2006/main" count="1368" uniqueCount="640">
  <si>
    <t>Код рядка</t>
  </si>
  <si>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</si>
  <si>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</si>
  <si>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</si>
  <si>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</si>
  <si>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</si>
  <si>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</si>
  <si>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</si>
  <si>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>за ЗКГНГ</t>
  </si>
  <si>
    <t>за СПОДУ</t>
  </si>
  <si>
    <t xml:space="preserve">за  КВЕД  </t>
  </si>
  <si>
    <t xml:space="preserve">Телефон </t>
  </si>
  <si>
    <t xml:space="preserve">Прізвище та ініціали керівника 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</si>
  <si>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</si>
  <si>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</si>
  <si>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</si>
  <si>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</si>
  <si>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</si>
  <si>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</si>
  <si>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Територія</t>
  </si>
  <si>
    <t>Форма власності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</si>
  <si>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</si>
  <si>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</si>
  <si>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</si>
  <si>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</si>
  <si>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</si>
  <si>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Інші операційні витрати</t>
  </si>
  <si>
    <t>придбання (виготовлення) інших необоротних матеріальних активів</t>
  </si>
  <si>
    <t>Чистий грошовий потік</t>
  </si>
  <si>
    <t>Забезпечення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</si>
  <si>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</si>
  <si>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</si>
  <si>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</si>
  <si>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</si>
  <si>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</si>
  <si>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</si>
  <si>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</si>
  <si>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</si>
  <si>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</si>
  <si>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</si>
  <si>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</si>
  <si>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</si>
  <si>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</si>
  <si>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</si>
  <si>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</si>
  <si>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</si>
  <si>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</si>
  <si>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 xml:space="preserve">Надходження від продажу акцій та облігацій 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</si>
  <si>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</si>
  <si>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</si>
  <si>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</si>
  <si>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</si>
  <si>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</si>
  <si>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</si>
  <si>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амортизація основних засобів і нематеріальних активів</t>
  </si>
  <si>
    <t>консультаційні та інформаційні послуги</t>
  </si>
  <si>
    <t>Зобов'язання</t>
  </si>
  <si>
    <t xml:space="preserve">Сума, валюта за договорами </t>
  </si>
  <si>
    <t>Процентна ставка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</si>
  <si>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</si>
  <si>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</si>
  <si>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</si>
  <si>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 xml:space="preserve">Вид кредитного продукту та цільове призначення </t>
  </si>
  <si>
    <t xml:space="preserve">ІV </t>
  </si>
  <si>
    <t xml:space="preserve">ІІІ </t>
  </si>
  <si>
    <t xml:space="preserve">І </t>
  </si>
  <si>
    <t xml:space="preserve">ІІ 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</si>
  <si>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</si>
  <si>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</si>
  <si>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</si>
  <si>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</si>
  <si>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рік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</si>
  <si>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</si>
  <si>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</si>
  <si>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</si>
  <si>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</si>
  <si>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Бюджетне фінансування</t>
  </si>
  <si>
    <t>інші платежі (розшифрувати)</t>
  </si>
  <si>
    <t>у тому числі за кварталами</t>
  </si>
  <si>
    <t>Фінансовий результат до оподаткування</t>
  </si>
  <si>
    <t>І. Формування фінансових результатів</t>
  </si>
  <si>
    <t>Оптимальне значення</t>
  </si>
  <si>
    <t>Примітки</t>
  </si>
  <si>
    <t xml:space="preserve">         (ініціали, прізвище)    </t>
  </si>
  <si>
    <t>у тому числі:</t>
  </si>
  <si>
    <t>рентна плата за транспортування</t>
  </si>
  <si>
    <t>_____________________________</t>
  </si>
  <si>
    <t>Середньооблікова кількість штатних працівників</t>
  </si>
  <si>
    <t>витрати, пов'язані з використанням власних службових автомобілів</t>
  </si>
  <si>
    <t>інші адміністративні витрати (розшифрувати)</t>
  </si>
  <si>
    <t>Інші фонди (розшифрувати)</t>
  </si>
  <si>
    <t>Інші цілі (розшифрувати)</t>
  </si>
  <si>
    <t>Усього витрат</t>
  </si>
  <si>
    <t>Інформація</t>
  </si>
  <si>
    <t>інші витрати на збут (розшифрувати)</t>
  </si>
  <si>
    <t>Найменування  банку</t>
  </si>
  <si>
    <t>Інші джерела (розшифрувати)</t>
  </si>
  <si>
    <t>(ініціали, прізвище)</t>
  </si>
  <si>
    <t xml:space="preserve">ЗАТВЕРДЖЕНО  </t>
  </si>
  <si>
    <t>за КОАТУУ</t>
  </si>
  <si>
    <t>за КОПФГ</t>
  </si>
  <si>
    <t xml:space="preserve">за ЄДРПОУ </t>
  </si>
  <si>
    <t>(найменування підприємства)</t>
  </si>
  <si>
    <t>Рік</t>
  </si>
  <si>
    <t>Витрати на збут</t>
  </si>
  <si>
    <t>Адміністративні витрати</t>
  </si>
  <si>
    <t>EBITDA</t>
  </si>
  <si>
    <t>Власний капітал</t>
  </si>
  <si>
    <t>Розподіл чистого прибутку</t>
  </si>
  <si>
    <t>ІІІ. Рух грошових коштів</t>
  </si>
  <si>
    <t>IІ. Розрахунки з бюджетом</t>
  </si>
  <si>
    <t>І. Рух коштів у результаті операційної діяльності</t>
  </si>
  <si>
    <t>II. Рух коштів у результаті інвестиційної діяльності</t>
  </si>
  <si>
    <t>Чистий рух коштів від інвестиційної діяльності </t>
  </si>
  <si>
    <t>III. Рух коштів у результаті фінансової діяльності</t>
  </si>
  <si>
    <t>Чистий рух коштів від фінансової діяльності </t>
  </si>
  <si>
    <t>Розрахунок показника EBITDA</t>
  </si>
  <si>
    <t xml:space="preserve">Вплив зміни валютних курсів на залишок коштів </t>
  </si>
  <si>
    <t>Довгострокові зобов'язання і забезпечення</t>
  </si>
  <si>
    <t>Поточні зобов'язання і забезпечення</t>
  </si>
  <si>
    <t>Собівартість реалізованої продукції (товарів, робіт, послуг)</t>
  </si>
  <si>
    <t>&gt; 1</t>
  </si>
  <si>
    <t>транспортні витрати</t>
  </si>
  <si>
    <t>витрати на зберігання та упаковку</t>
  </si>
  <si>
    <t>Коефіцієнти рентабельності та прибутковості</t>
  </si>
  <si>
    <t>Аналіз капітальних інвестицій</t>
  </si>
  <si>
    <t>Коефіцієнти фінансової стійкості та ліквідності</t>
  </si>
  <si>
    <t xml:space="preserve">І  </t>
  </si>
  <si>
    <t xml:space="preserve">ІІ  </t>
  </si>
  <si>
    <t xml:space="preserve">ІІІ  </t>
  </si>
  <si>
    <t>Стандарти звітності П(с)БОУ</t>
  </si>
  <si>
    <t>Стандарти звітності МСФЗ</t>
  </si>
  <si>
    <t>Перенесено з додаткового капіталу</t>
  </si>
  <si>
    <t>Марка</t>
  </si>
  <si>
    <t>Рік придбання</t>
  </si>
  <si>
    <t>Витрати, усього</t>
  </si>
  <si>
    <t>Договір</t>
  </si>
  <si>
    <t>Дата початку оренди</t>
  </si>
  <si>
    <t>Основні фінансові показники</t>
  </si>
  <si>
    <t>Чистий дохід від реалізації продукції (товарів, робіт, послуг)</t>
  </si>
  <si>
    <t>витрати на оренду службових автомобілів</t>
  </si>
  <si>
    <t>Загальна кошторисна вартість</t>
  </si>
  <si>
    <t>Капітальні інвестиції</t>
  </si>
  <si>
    <t>IV. Капітальні інвестиції</t>
  </si>
  <si>
    <t xml:space="preserve">IV. Капітальні інвестиції </t>
  </si>
  <si>
    <t>VI. Звіт про фінансовий стан</t>
  </si>
  <si>
    <t>V. Коефіцієнтний аналіз</t>
  </si>
  <si>
    <t>курсові різниці</t>
  </si>
  <si>
    <t>4010</t>
  </si>
  <si>
    <t>x</t>
  </si>
  <si>
    <t>Адміністративні витрати, у тому числі:</t>
  </si>
  <si>
    <t>Витрати на збут, у тому числі:</t>
  </si>
  <si>
    <t>Рентабельність EBITDA</t>
  </si>
  <si>
    <t>Коефіцієнт фінансової стійкості</t>
  </si>
  <si>
    <t>Пояснення та обґрунтування до запланованого рівня доходів/витрат</t>
  </si>
  <si>
    <t>Елементи операційних витрат</t>
  </si>
  <si>
    <t>Найменування об’єкта</t>
  </si>
  <si>
    <t>_________________________</t>
  </si>
  <si>
    <t>____________________________________________</t>
  </si>
  <si>
    <t>Коди</t>
  </si>
  <si>
    <t>інші операційні витрати (розшифрувати)</t>
  </si>
  <si>
    <t>Неконтрольована частка</t>
  </si>
  <si>
    <t>директор</t>
  </si>
  <si>
    <t>працівники</t>
  </si>
  <si>
    <t>Найменування показника</t>
  </si>
  <si>
    <t>Інформація згідно із стратегічним планом розвитку</t>
  </si>
  <si>
    <t>Усього зобов'язання і забезпечення</t>
  </si>
  <si>
    <t>Усього активи</t>
  </si>
  <si>
    <t>Доходи і витрати (деталізація)</t>
  </si>
  <si>
    <t>I. Формування фінансових результатів</t>
  </si>
  <si>
    <t>Ковенанти/обмежувальні коефіцієнти</t>
  </si>
  <si>
    <t>адміністративно-управлінський персонал</t>
  </si>
  <si>
    <t>власні кошти</t>
  </si>
  <si>
    <t>кредитні кошти</t>
  </si>
  <si>
    <t>інші джерела (зазначити джерело)</t>
  </si>
  <si>
    <t xml:space="preserve">Найменування об’єктів </t>
  </si>
  <si>
    <t>Власні кошти (розшифрувати)</t>
  </si>
  <si>
    <t>Валовий прибуток/збиток</t>
  </si>
  <si>
    <t>Питома вага в загальному обсязі реалізації, %</t>
  </si>
  <si>
    <t>кількість продукції/             наданих послуг, одиниця виміру</t>
  </si>
  <si>
    <t>Дата видачі/погашення (графік)</t>
  </si>
  <si>
    <t xml:space="preserve">Довгострокові зобов'язання, усього </t>
  </si>
  <si>
    <t>Короткострокові зобов'язання, усього</t>
  </si>
  <si>
    <t>Інші фінансові зобов'язання, усього</t>
  </si>
  <si>
    <t xml:space="preserve">у тому числі </t>
  </si>
  <si>
    <t>Рік початку                і закінчення будівництва</t>
  </si>
  <si>
    <t xml:space="preserve">               (підпис)</t>
  </si>
  <si>
    <t>Збільшення</t>
  </si>
  <si>
    <t>Характеризує ефективність використання активів підприємства</t>
  </si>
  <si>
    <t>Характеризує ефективність господарської діяльності підприємства</t>
  </si>
  <si>
    <t>Характеризує співвідношення власних та позикових коштів і залежність підприємства від зовнішніх фінансових джерел</t>
  </si>
  <si>
    <t>Характеризує інвестиційну політику підприємства</t>
  </si>
  <si>
    <t>Показує достатність ресурсів підприємства, які може бути використано для погашення його поточних зобов'язань.  Нормативним значенням для цього показника є &gt; 1–1,5</t>
  </si>
  <si>
    <t xml:space="preserve">      Загальна інформація про підприємство (резюме)</t>
  </si>
  <si>
    <t>Мета використання</t>
  </si>
  <si>
    <t>освоєння капітальних вкладень</t>
  </si>
  <si>
    <t>фінансування капітальних інвестицій (оплата грошовими коштами), усього</t>
  </si>
  <si>
    <t>План з повернення коштів</t>
  </si>
  <si>
    <t>Інші коефіцієнти/ковенанти, якщо такі передбачені умовами кредитних договорів, із зазначенням банку, валюти та суми зобов'язання на дату останньої звітності, строку погашення. У графі "Оптимальне значення" вказати граничне значення коефіцієнта</t>
  </si>
  <si>
    <t>План із залучення коштів</t>
  </si>
  <si>
    <t>(    )</t>
  </si>
  <si>
    <t>Інші операційні доходи</t>
  </si>
  <si>
    <t>Дохід від участі в капіталі</t>
  </si>
  <si>
    <t>Втрати від участі в капіталі</t>
  </si>
  <si>
    <t>Інші фінансові доходи</t>
  </si>
  <si>
    <t>Фінансові витрати</t>
  </si>
  <si>
    <t>Інші доходи, усього, у тому числі:</t>
  </si>
  <si>
    <t>Інші доходи</t>
  </si>
  <si>
    <t>Інші витрати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</si>
  <si>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</si>
  <si>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</si>
  <si>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</si>
  <si>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</si>
  <si>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Залишок коштів на початок періоду</t>
  </si>
  <si>
    <t>Чистий рух коштів від операційної діяльності</t>
  </si>
  <si>
    <t>Чистий рух коштів від фінансової діяльності</t>
  </si>
  <si>
    <t>Залишок коштів на кінець періоду</t>
  </si>
  <si>
    <t>Рентабельність діяльності</t>
  </si>
  <si>
    <t>Рентабельність активів</t>
  </si>
  <si>
    <t>Рентабельність власного капіталу</t>
  </si>
  <si>
    <t>Коефіцієнт зносу основних засобів</t>
  </si>
  <si>
    <t>Необоротні активи, усього, у тому числі:</t>
  </si>
  <si>
    <t>первісна вартість</t>
  </si>
  <si>
    <t>знос</t>
  </si>
  <si>
    <t>Оборотні активи, усього, у тому числі:</t>
  </si>
  <si>
    <t>VІI. Кредитна політика</t>
  </si>
  <si>
    <t>7000</t>
  </si>
  <si>
    <t>7001</t>
  </si>
  <si>
    <t>7002</t>
  </si>
  <si>
    <t>7003</t>
  </si>
  <si>
    <t>7010</t>
  </si>
  <si>
    <t>7011</t>
  </si>
  <si>
    <t>7012</t>
  </si>
  <si>
    <t>7013</t>
  </si>
  <si>
    <t>VIII. Дані про персонал та витрати на оплату праці</t>
  </si>
  <si>
    <t>8000</t>
  </si>
  <si>
    <t>8001</t>
  </si>
  <si>
    <t>8002</t>
  </si>
  <si>
    <t>8003</t>
  </si>
  <si>
    <t>8010</t>
  </si>
  <si>
    <t>8020</t>
  </si>
  <si>
    <t>8021</t>
  </si>
  <si>
    <t>8022</t>
  </si>
  <si>
    <t>8023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</si>
  <si>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</si>
  <si>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</si>
  <si>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</si>
  <si>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Інші витрати, усього, у тому числі:</t>
  </si>
  <si>
    <t>Фінансовий результат від операційної діяльності, рядок 1100</t>
  </si>
  <si>
    <t>Нараховані до сплати відрахування частини чистого прибутку,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</si>
  <si>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</si>
  <si>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 xml:space="preserve">Надходження грошових коштів від операційної діяльності </t>
  </si>
  <si>
    <t>Повернення податків і зборів, у тому числі:</t>
  </si>
  <si>
    <t>податку на додану вартість</t>
  </si>
  <si>
    <t>Надходження авансів від покупців і замовників</t>
  </si>
  <si>
    <t>Видатки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</si>
  <si>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</si>
  <si>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</si>
  <si>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Зобов’язання з податків, зборів та інших обов’язкових платежів, у тому числі:</t>
  </si>
  <si>
    <t>податок на прибуток підприємств</t>
  </si>
  <si>
    <t>податок на додану вартість</t>
  </si>
  <si>
    <t>Повернення коштів до бюджету</t>
  </si>
  <si>
    <t xml:space="preserve">Надходження грошових коштів від інвестиційної діяльності </t>
  </si>
  <si>
    <t>Виручка від реалізації фінансових інвестицій</t>
  </si>
  <si>
    <t xml:space="preserve">Виручка від реалізації необоротних активів </t>
  </si>
  <si>
    <t xml:space="preserve">Видатки грошових коштів від інвестиційної діяльності </t>
  </si>
  <si>
    <t xml:space="preserve">Надходження грошових коштів від фінансової діяльності </t>
  </si>
  <si>
    <t>Надходження від власного капіталу</t>
  </si>
  <si>
    <t xml:space="preserve">Видатки грошових коштів від фінансової діяльності </t>
  </si>
  <si>
    <t>Витрачання на викуп власних акцій</t>
  </si>
  <si>
    <t>капітальний ремонт</t>
  </si>
  <si>
    <t>Зменшення</t>
  </si>
  <si>
    <t xml:space="preserve">      1. Дані про підприємство, персонал та витрати на оплату праці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</si>
  <si>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</si>
  <si>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</si>
  <si>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</si>
  <si>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</si>
  <si>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</si>
  <si>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 xml:space="preserve"> У разі збільшення витрат на оплату праці в плановому році порівняно з установленим рівнем поточного року та фактом попереднього року надаються відповідні обґрунтування. </t>
  </si>
  <si>
    <t>Документ, яким затверджений титул будови,
із зазначенням органу, який його погодив</t>
  </si>
  <si>
    <t>ІІІ. Рух грошових коштів (за прямим методом)</t>
  </si>
  <si>
    <t>Цільове фінансування</t>
  </si>
  <si>
    <t>Отримано залучених коштів, усього, у тому числі:</t>
  </si>
  <si>
    <t>Повернено залучених коштів, усього, у тому числі: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</si>
  <si>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</si>
  <si>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</si>
  <si>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</si>
  <si>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</si>
  <si>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</si>
  <si>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земельний податок</t>
  </si>
  <si>
    <t>орендна плата</t>
  </si>
  <si>
    <t>Чистий фінансовий результат</t>
  </si>
  <si>
    <t>Чистий фінансовий результат, у тому числі:</t>
  </si>
  <si>
    <t>М. П. (посада, П.І.Б., дата, підпис)</t>
  </si>
  <si>
    <t>Одиниця виміру, тис. грн</t>
  </si>
  <si>
    <t xml:space="preserve">Прибуток </t>
  </si>
  <si>
    <t>Збиток</t>
  </si>
  <si>
    <t>рентна плата за користування надрами</t>
  </si>
  <si>
    <t>основні засоби</t>
  </si>
  <si>
    <t>гроші та їх еквіваленти</t>
  </si>
  <si>
    <t>У тому числі державні гранти і субсидії</t>
  </si>
  <si>
    <t>У тому числі фінансові запозичення</t>
  </si>
  <si>
    <t>довгострокові зобов'язання</t>
  </si>
  <si>
    <t>короткострокові зобов'язання</t>
  </si>
  <si>
    <t>інші фінансові зобов'язання</t>
  </si>
  <si>
    <t>Середньомісячні витрати на оплату праці одного працівника (грн), усього, у тому числі:</t>
  </si>
  <si>
    <t>Витрати на сировину та основні матеріали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</si>
  <si>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</si>
  <si>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</si>
  <si>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</si>
  <si>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</si>
  <si>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Виручка від реалізації продукції (товарів, робіт, послуг)</t>
  </si>
  <si>
    <t>Цільове фінансування  (розшифрувати)</t>
  </si>
  <si>
    <t>Коефіцієнт відношення капітальних інвестицій до амортизації
(капітальні інвестиції, рядок 4000 / амортизація, рядок 1430)</t>
  </si>
  <si>
    <t>Коефіцієнт відношення капітальних інвестицій до чистого доходу від реалізації продукції (товарів, робіт, послуг)
(капітальні інвестиції, рядок 4000 / чистий дохід від реалізації продукції (товарів, робіт, послуг), рядок 1000)</t>
  </si>
  <si>
    <t>Коефіцієнт зносу основних засобів 
(сума зносу, рядок 6003 / первісна вартість основних засобів, рядок 6002)</t>
  </si>
  <si>
    <t>Фонд оплати праці, тис. грн, у тому числі:</t>
  </si>
  <si>
    <t>Витрати на оплату праці, тис. грн, у тому числі: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</si>
  <si>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</si>
  <si>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</si>
  <si>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тис. грн (без ПДВ)</t>
  </si>
  <si>
    <t>Валова рентабельність
(валовий прибуток, рядок 1020 / чистий дохід від реалізації продукції (товарів, робіт, послуг), рядок 1000) х 100, %</t>
  </si>
  <si>
    <t>Рентабельність EBITDA
(EBITDA, рядок 1310 / чистий дохід від реалізації продукції (товарів, робіт, послуг), рядок 1000) х 100, %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</si>
  <si>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</si>
  <si>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</si>
  <si>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{Додаток 1 в редакції Наказу Міністерства економічного розвитку і торгівлі № 1394 від 03.11.2015}</t>
  </si>
  <si>
    <t xml:space="preserve">Місце знаходження  </t>
  </si>
  <si>
    <t>РОЗГЛЯНУТО</t>
  </si>
  <si>
    <t>ПОГОДЖЕНО:</t>
  </si>
  <si>
    <t xml:space="preserve">    </t>
  </si>
  <si>
    <t>(директор галузевого департаменту  міської ради)</t>
  </si>
  <si>
    <t>(тис. грн.)</t>
  </si>
  <si>
    <t>Первісна балансова вартість введених потужностей на початок планового року (зазначити рік)</t>
  </si>
  <si>
    <t>Незавершене будівництво на початок планового року (зазначити рік)</t>
  </si>
  <si>
    <t xml:space="preserve">у тому числі за кварталами </t>
  </si>
  <si>
    <t>(тис.грн.)</t>
  </si>
  <si>
    <t>Поповнення статутного капіталу підприємства</t>
  </si>
  <si>
    <t xml:space="preserve">Направлення коштів на: </t>
  </si>
  <si>
    <t xml:space="preserve">Усього виплат 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</si>
  <si>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</si>
  <si>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</si>
  <si>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пасиви</t>
  </si>
  <si>
    <t>Контроль</t>
  </si>
  <si>
    <t xml:space="preserve">      2. Інформація про бізнес підприємства (код рядка 1000 фінансового плану)</t>
  </si>
  <si>
    <t xml:space="preserve">      3. Діючі фінансові зобов'язання підприємства</t>
  </si>
  <si>
    <t xml:space="preserve">      4. Інформація щодо отримання та повернення залучених коштів</t>
  </si>
  <si>
    <t>5. Витрати, пов'язані з використанням власних службових автомобілів (у складі адміністративних витрат, рядок 1031)</t>
  </si>
  <si>
    <t>6. Витрати на оренду службових автомобілів (у складі адміністративних витрат, рядок 1032)</t>
  </si>
  <si>
    <t>8. Капітальне будівництво (рядок 4010 таблиці 4)</t>
  </si>
  <si>
    <t>Таблиця 6</t>
  </si>
  <si>
    <t>Продовження Таблиці 6</t>
  </si>
  <si>
    <t>Таблиця 7</t>
  </si>
  <si>
    <t>Таблиця 5</t>
  </si>
  <si>
    <t>Таблиця 4</t>
  </si>
  <si>
    <t>Таблиця 3</t>
  </si>
  <si>
    <t>Таблиця 2</t>
  </si>
  <si>
    <t>Таблиця 1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</si>
  <si>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</si>
  <si>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Директор КП</t>
  </si>
  <si>
    <t>Усього нараховано виплат</t>
  </si>
  <si>
    <t>Матеріальні витрати</t>
  </si>
  <si>
    <t>(тис.грн)</t>
  </si>
  <si>
    <t>(тис. грн)</t>
  </si>
  <si>
    <t xml:space="preserve">Нраховані до сплати податки та збори до Державного бюджету України (податкові платежі) 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</si>
  <si>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</si>
  <si>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</si>
  <si>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 xml:space="preserve"> (посада)</t>
  </si>
  <si>
    <t>Нараховані до сплати податки, збори та інші обов'язкові платежі</t>
  </si>
  <si>
    <t>Нараховані до сплати податки та збори до Державного бюджету України (податкові платежі), усього, у тому числі:</t>
  </si>
  <si>
    <t>військовий збір</t>
  </si>
  <si>
    <t>Нараховані до сплати податки та збори до місцевих бюджетів (податкові платежі), усього, у тому числі:</t>
  </si>
  <si>
    <t>Нараховані до сплати інші податки, збори та платежі, усього, у тому числі:</t>
  </si>
  <si>
    <r>
      <t>Інші надходження (розшифрувати)</t>
    </r>
    <r>
      <rPr>
        <i/>
        <sz val="16"/>
        <rFont val="Times New Roman"/>
        <family val="1"/>
        <charset val="204"/>
      </rPr>
      <t xml:space="preserve"> </t>
    </r>
  </si>
  <si>
    <t xml:space="preserve">акцизний податок </t>
  </si>
  <si>
    <t xml:space="preserve">єдиний внесок на загальнообов'язкове державне соціальне страхування    </t>
  </si>
  <si>
    <t>Надходження від отримання субсидій, дотацій</t>
  </si>
  <si>
    <t>Надходження від повернення авансів</t>
  </si>
  <si>
    <t>Надходження від відсотків за залишками коштів на поточних рахунках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</si>
  <si>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</si>
  <si>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</si>
  <si>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>Витрачання на придбання необоротних активів, у тому числі:</t>
  </si>
  <si>
    <r>
      <t>придбання (створення) нематеріальних активів (розшифрувати)</t>
    </r>
    <r>
      <rPr>
        <i/>
        <sz val="16"/>
        <rFont val="Times New Roman"/>
        <family val="1"/>
        <charset val="204"/>
      </rPr>
      <t xml:space="preserve"> </t>
    </r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</si>
  <si>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</si>
  <si>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</si>
  <si>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</si>
  <si>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Надходження від отримання позик/кредитів/облігацій/векселів</t>
  </si>
  <si>
    <t>Витрачання на сплату дивідендів</t>
  </si>
  <si>
    <t>Витрачання на сплату відсотків за користування позиковим капіталом</t>
  </si>
  <si>
    <t>Залишок коштів на початок року</t>
  </si>
  <si>
    <t>Залишок коштів на кінець року</t>
  </si>
  <si>
    <t>(тис. грн) без ПДВ</t>
  </si>
  <si>
    <t>1048/1</t>
  </si>
  <si>
    <r>
      <t>у тому числі:</t>
    </r>
    <r>
      <rPr>
        <i/>
        <sz val="16"/>
        <rFont val="Times New Roman"/>
        <family val="1"/>
        <charset val="204"/>
      </rPr>
      <t xml:space="preserve"> </t>
    </r>
  </si>
  <si>
    <t xml:space="preserve">Найменування видів діяльності </t>
  </si>
  <si>
    <t>VІІ. Розподіл коштів, отриманих з  бюджету на поповнення Статутного капіталу</t>
  </si>
  <si>
    <t>Надходження коштів з  бюджету</t>
  </si>
  <si>
    <t>Рентабельність власного капіталу
(чистий фінансовий результат, рядок 1200 / власний капітал, рядок 6030) х 100, %</t>
  </si>
  <si>
    <t>Коефіцієнт відношення боргу до EBITDA
(довгострокові зобов'язання, рядок 6040 + поточні зобов'язання, рядок 6050) / EBITDA, рядок 1310</t>
  </si>
  <si>
    <t>Коефіцієнт фінансової стійкості
(власний капітал, рядок 6030 / (довгострокові зобов'язання, рядок 6040 + поточні зобов'язання, рядок 6050))</t>
  </si>
  <si>
    <t>Коефіцієнт поточної ліквідності (покриття)
(оборотні активи, рядок 6010 / поточні зобов'язання, рядок 6050)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</si>
  <si>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</si>
  <si>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тис. грн</t>
  </si>
  <si>
    <t>Інші адміністративні витрати, усього, у тому числі:</t>
  </si>
  <si>
    <t xml:space="preserve">                   (підпис)</t>
  </si>
  <si>
    <t>Собівартість реалізованої продукції (товарів, робіт, послуг)
Інші витрати, всього, у тому числі:</t>
  </si>
  <si>
    <t>Інші операційні витрати,  усього, у тому числі:</t>
  </si>
  <si>
    <t>Надходження грошових коштів від операційної діяльності</t>
  </si>
  <si>
    <t>Поповнення статутного капіталу підприємства, усього, у тому числі:</t>
  </si>
  <si>
    <t xml:space="preserve">придбання на оновлення необоротних активів </t>
  </si>
  <si>
    <t>поповнення обігових коштів підприємства</t>
  </si>
  <si>
    <t>Інші витрати на збут, усього, у тому числі:</t>
  </si>
  <si>
    <t>Інші надходження, усього, у тому числі:</t>
  </si>
  <si>
    <t>придбання (створення) нематеріальних активів, усього, у тому числі:</t>
  </si>
  <si>
    <t xml:space="preserve">модернізація, модифікація (добудова, дообладнання, реконструкція) основних засобів, усього, у тому числі: </t>
  </si>
  <si>
    <t xml:space="preserve">капітальний ремонт, усього, у тому числі: </t>
  </si>
  <si>
    <t>Витрачання на погашення позик/кредитів/облігацій/векселів</t>
  </si>
  <si>
    <t>Інші фонди, усього, у тому числі:</t>
  </si>
  <si>
    <t>Інші цілі, усього, у тому числі:</t>
  </si>
  <si>
    <t>Нараховані до сплати податки та збори до Державного бюджету України (податкові платежі)</t>
  </si>
  <si>
    <t>інші податки та збори, усього, у тому числі:</t>
  </si>
  <si>
    <t>інші податки, збори та платежі, усього, у тому числі:</t>
  </si>
  <si>
    <t>Погашення податкового боргу</t>
  </si>
  <si>
    <t>інші (штрафи, пені, неустойки),  усього, у тому числі:</t>
  </si>
  <si>
    <t xml:space="preserve">Суб'єкт управління   </t>
  </si>
  <si>
    <t>Розшифровка до Таблиці 1 "Формування фінансових результатів"</t>
  </si>
  <si>
    <t>Розшифровка до Таблиці 2 "Розрахунки з бюджетом"</t>
  </si>
  <si>
    <t>Розшифровка до Таблиці 3 "Рух грошових коштів (за прямим методом)"</t>
  </si>
  <si>
    <t>Розшифровка до Таблиці 7 "Розподіл коштів, отриманих з  бюджету на поповнення Статутного капіталу"</t>
  </si>
  <si>
    <r>
      <t>придбання (виготовлення) основних засобів (розшифрувати)</t>
    </r>
    <r>
      <rPr>
        <i/>
        <sz val="16"/>
        <rFont val="Times New Roman"/>
        <family val="1"/>
        <charset val="204"/>
      </rPr>
      <t xml:space="preserve"> </t>
    </r>
  </si>
  <si>
    <r>
      <t xml:space="preserve">Середня кількість працівників </t>
    </r>
    <r>
      <rPr>
        <sz val="16"/>
        <color theme="1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theme="1"/>
        <rFont val="Times New Roman"/>
        <family val="1"/>
        <charset val="204"/>
      </rPr>
      <t>, у тому числі:</t>
    </r>
  </si>
  <si>
    <t>до рішення виконавчого комітету міської ради</t>
  </si>
  <si>
    <t>від ___________________________№___________</t>
  </si>
  <si>
    <t>Директор департаменту економіки і інвестицій міської ради</t>
  </si>
  <si>
    <t>Директор департаменту фінансів міської ради</t>
  </si>
  <si>
    <t xml:space="preserve"> (ініціали, прізвище)    </t>
  </si>
  <si>
    <t>Комунальне підприємство</t>
  </si>
  <si>
    <t>м. Вінниця</t>
  </si>
  <si>
    <t>придбання (створення) основних засобів,  усього, у тому числі:</t>
  </si>
  <si>
    <t xml:space="preserve">Розшифровка до Таблиці 4 "Капітальні інвестиції" </t>
  </si>
  <si>
    <r>
      <t>Інші надходження (відсотки за депозитним рахунком)</t>
    </r>
    <r>
      <rPr>
        <i/>
        <sz val="16"/>
        <rFont val="Times New Roman"/>
        <family val="1"/>
        <charset val="204"/>
      </rPr>
      <t xml:space="preserve"> </t>
    </r>
  </si>
  <si>
    <t>Інші фінансові доходи (розшифрувати)</t>
  </si>
  <si>
    <t xml:space="preserve">Витрати на паливо </t>
  </si>
  <si>
    <t>нетипові операційні витрати (розшифрувати)</t>
  </si>
  <si>
    <t>комунальними підприємствами, що є власністю Вінницької міської територіальної громади до бюджету Вінницької міської ТГ</t>
  </si>
  <si>
    <t>у тому числі за основними видами діяльності за КВЕД</t>
  </si>
  <si>
    <t>відрахування частини чистого прибутку комунальними підприємствами, що є власністю Вінницької міської територіальної громади до бюджету Вінницької міської ТГ</t>
  </si>
  <si>
    <t>інші  (штрафи, пені, неустойки) (розшифрувати)</t>
  </si>
  <si>
    <t>тис. Грн</t>
  </si>
  <si>
    <t>Директор департаменту охорони здоров'я міської ради</t>
  </si>
  <si>
    <t>КОМУНАЛЬНЕ ПІДПРИЄМСТВО "МІСЬКИЙ ЛІКУВАЛЬНО-ДІАГНОСТИЧНИЙ ЦЕНТР"</t>
  </si>
  <si>
    <t>Департамент охорони здоров'я Вінницької міської ради</t>
  </si>
  <si>
    <t>Охорона здоров'я</t>
  </si>
  <si>
    <t>Загальна медична практика</t>
  </si>
  <si>
    <t>вул. Київська буд.68, м. Вінниця</t>
  </si>
  <si>
    <t>65-22-25</t>
  </si>
  <si>
    <t>86.21</t>
  </si>
  <si>
    <t>витрати на водопостачання та водовідведення</t>
  </si>
  <si>
    <t>витрати на підвищення кваліфікації лікарів</t>
  </si>
  <si>
    <t>витрати на вимірювання зони зовнішнього опромінювання медичних працівників</t>
  </si>
  <si>
    <t>витрати на оренду основних засобів</t>
  </si>
  <si>
    <t xml:space="preserve">витрати на охорону </t>
  </si>
  <si>
    <t>витрати на земельний податок</t>
  </si>
  <si>
    <t>витрати на послуги зв'язку, інтернет резервований</t>
  </si>
  <si>
    <t>витрати на утилізацію небезпечних відходів</t>
  </si>
  <si>
    <t>витрати на страхування майна</t>
  </si>
  <si>
    <t>витрати на пільгові пенсії</t>
  </si>
  <si>
    <t>витрати на охорону праці, техніку безпеки</t>
  </si>
  <si>
    <t>витрати на вивіз сміття</t>
  </si>
  <si>
    <t>витрати на чистку килимів (компанія "Чисте місто")</t>
  </si>
  <si>
    <t>витрати на списання матеріалів</t>
  </si>
  <si>
    <t>витрати на пожежне спостереження</t>
  </si>
  <si>
    <t>витрати на послуги з постачання програми для роботи в МЕДОК</t>
  </si>
  <si>
    <t>реалізація матеріалів та послуг для спільної діяльності</t>
  </si>
  <si>
    <t>дохід від реалізації шприців, б/у дзеркал</t>
  </si>
  <si>
    <t>доходи від оренди майна</t>
  </si>
  <si>
    <t>витрати матеріалів на спільну діяльність</t>
  </si>
  <si>
    <t>преміювання до свят</t>
  </si>
  <si>
    <t>відшкодування згідно листків непрацездатності (5 днів)</t>
  </si>
  <si>
    <t>нарахування на преміальні виплати та виплати згідно листків непрацездатності</t>
  </si>
  <si>
    <t>витрати на запасні частини для орендованого автомобільного транспорту</t>
  </si>
  <si>
    <t>витрати на паливно-мастильні матеріали для орендованого автомобіля</t>
  </si>
  <si>
    <t>фінансування для надання матеріального забезпечення з Вінницьке відділення Управління виконавчої дирекції Фонду соціального страхування України у Вінницькій області</t>
  </si>
  <si>
    <t>надходження від оренди майна</t>
  </si>
  <si>
    <t>надходження від спільної діяльності</t>
  </si>
  <si>
    <t>витрати на відрядження</t>
  </si>
  <si>
    <t>профспілкові внески</t>
  </si>
  <si>
    <t>за розрахунково-касове обслуговування</t>
  </si>
  <si>
    <t>відшкодування пільгових пенсій</t>
  </si>
  <si>
    <t>КП "МІСЬКИЙ ЛІКУВАЛЬНО-ДІАГНОСТИЧНИЙ ЦЕНТР"</t>
  </si>
  <si>
    <t>надання медичних послуг</t>
  </si>
  <si>
    <t>надання медичних послуг застрахованим особам СК "Місто" та інших страхових компаній</t>
  </si>
  <si>
    <t>адміністративно-господарські потреби</t>
  </si>
  <si>
    <t>МКП "Вінницький фонд муніципальних інвестицій"</t>
  </si>
  <si>
    <t>кредитний договір №12-2020 (договір позики) на медичне обладнання</t>
  </si>
  <si>
    <t>6 відсотків річних</t>
  </si>
  <si>
    <t>Медичне обладнання: мініцентрифуга-вортекс FV-2400, Мікроспін- 3 шт., мініцентрифуга високо-швидкісна Мікроспін 12, станція для виділення ZiXpress 32, бокс біологічної безпеки БІОБЕЙС, твердотільний термостат К30 з блоком К30В, відсмоктувач  медичний «БІОМЕД», серія RBO – одноканальний мікродозатор, змінний об’єм - 9 шт., бокс ультрафіолетовий для стерильних робіт, система для ампліфікації в реальному часі RotorGeneQMDx 5 канальний</t>
  </si>
  <si>
    <t>кредитний договір (договір позики) на медичне обладнання з МКП "Вінницький фонд муніципальних інвестицій"№12-2020 від 13.10.2020</t>
  </si>
  <si>
    <t>7 відсотків річних</t>
  </si>
  <si>
    <t>2 988 тис. грн</t>
  </si>
  <si>
    <t>кредитний договір (договір позики) на медичне обладнання з МКП "Вінницький фонд муніципальних інвестицій" від 2021</t>
  </si>
  <si>
    <t>Придбання (виготовлення) інших необоротних матеріальних активів, усього, у тому числі:</t>
  </si>
  <si>
    <t>Директор КП "МЛДЦ"</t>
  </si>
  <si>
    <t>придбання та оновлення необоротних активів (розшифрувати)</t>
  </si>
  <si>
    <t>поповнення обігових коштів (на оплату комунальних послуг)</t>
  </si>
  <si>
    <t>медикаменти та перев'язувальні матеріали</t>
  </si>
  <si>
    <t>оплата теплопостачання</t>
  </si>
  <si>
    <t>витрати від річного перерахунку податку на додану вартість (ПДВ)</t>
  </si>
  <si>
    <t>кредитний договір №13-2021 (договір позики) на медичне обладнання</t>
  </si>
  <si>
    <t>2 290 тис. грн</t>
  </si>
  <si>
    <t>Медичне обладнання: аналізатор рідин організму Cellprep Plus LBC система; автоматичний процесор для фрабування скелець, ASS 190</t>
  </si>
  <si>
    <t xml:space="preserve">NISSAN </t>
  </si>
  <si>
    <t>Дохід від участі в капіталі (40 % прибутку отриманого від спільної діяльності)</t>
  </si>
  <si>
    <t>Втрати від участі в капіталі  (5 % збитку отриманих від спільної діяльності)</t>
  </si>
  <si>
    <t>монтаж металопластикових конструкцій (вікна на сходовому майданчику)</t>
  </si>
  <si>
    <t>інші доходи (дохід від безоплатно одержаних основних засобів в частині амортизаційних відрахувань)</t>
  </si>
  <si>
    <r>
      <t>Інші надходження</t>
    </r>
    <r>
      <rPr>
        <i/>
        <sz val="16"/>
        <rFont val="Times New Roman"/>
        <family val="1"/>
        <charset val="204"/>
      </rPr>
      <t xml:space="preserve"> (розшифрувати)</t>
    </r>
  </si>
  <si>
    <t>2027 рік</t>
  </si>
  <si>
    <t>cудовий збір</t>
  </si>
  <si>
    <t>витрати на ключі електронно-цифрового підпису</t>
  </si>
  <si>
    <t>витрати на інформаційні послуги на сайтах через мережу інтернет</t>
  </si>
  <si>
    <r>
      <t>Фінансові витрати</t>
    </r>
    <r>
      <rPr>
        <sz val="16"/>
        <color theme="1"/>
        <rFont val="Times New Roman"/>
        <family val="1"/>
        <charset val="204"/>
      </rPr>
      <t xml:space="preserve"> (відсотки за кредитними договорами)</t>
    </r>
  </si>
  <si>
    <t>голка до аналізатора R-KIT PROBE</t>
  </si>
  <si>
    <t>коагулятор</t>
  </si>
  <si>
    <t>Придбання (виготовлення) основних засобів, усього, у тому числі:</t>
  </si>
  <si>
    <t>столи, стільці, шафи, жалюзі, ваги та інше</t>
  </si>
  <si>
    <t>надання медичних послуг пільговим категоріям населення Вінницької міської територіальної громади за рахунок департамента соціальної політики ВМР</t>
  </si>
  <si>
    <t>Бланар Оксана Леонідівна</t>
  </si>
  <si>
    <t>2028 рік</t>
  </si>
  <si>
    <t>Оксана БЛАНАР</t>
  </si>
  <si>
    <t xml:space="preserve">(ініціали, прізвище)    </t>
  </si>
  <si>
    <t>повернення судового збору</t>
  </si>
  <si>
    <t>витрати на прибирання території</t>
  </si>
  <si>
    <t>витрати на оплату за розрахунково-касове обслуговування УКРСИББАНК</t>
  </si>
  <si>
    <t xml:space="preserve">витрати на публікацію інформаційних матеріалів в друкованих виданнях </t>
  </si>
  <si>
    <t>холтерівська система</t>
  </si>
  <si>
    <t>сервер DELL EMC PE R730</t>
  </si>
  <si>
    <t>манжета для монітору (велика)</t>
  </si>
  <si>
    <t>компакт 771 ЕКО</t>
  </si>
  <si>
    <t>літера пластикова для зовнішньої вивіски</t>
  </si>
  <si>
    <t>поручні поліровані з нержавіючої сталі</t>
  </si>
  <si>
    <t>ролети тканині, 3 шт.</t>
  </si>
  <si>
    <t>жорсткий диск WD14 TB 2шт.</t>
  </si>
  <si>
    <t>ремонт імунохемілюмінесцентного аналізатору SIEMENS IMMULITE 2000</t>
  </si>
  <si>
    <t>09.01.2024</t>
  </si>
  <si>
    <t>з 09.12.2021 до 08.12.2027, щомісяця</t>
  </si>
  <si>
    <t>з 13.10.2020 до 12.10.2026, щомісяця</t>
  </si>
  <si>
    <t>Олександр ШИШ</t>
  </si>
  <si>
    <t>Максим Мартьянов</t>
  </si>
  <si>
    <t>Антоніна Лесь</t>
  </si>
  <si>
    <t xml:space="preserve">Додаток </t>
  </si>
  <si>
    <t>фінансова підтримка на виплату заробітної плати, зі сплатою ЄСВ, медичним працівникам за роботу у постійно діючій військово – лікарській комісії Вінницького об’єднаного міського територіального центру комплектування та соціальної підтримки для проведення медичних оглядів та обстежень</t>
  </si>
  <si>
    <t xml:space="preserve"> 1) фінансова підтримка комунальних підприємств охорони здоров'я (кошти бюджету ВМТГ на виконання заходів програми "Здоров'я вінничан на 2022-2024 роки, в тому числі:</t>
  </si>
  <si>
    <t>2) фінансова підтримка на виплату заробітної плати, зі сплатою ЄСВ, медичним працівникам за роботу у постійно діючій військово – лікарській комісії Вінницького об’єднаного міського територіального центру комплектування та соціальної підтримки для проведення медичних оглядів та обстежень, в тому числі:</t>
  </si>
  <si>
    <t>заробітна плата</t>
  </si>
  <si>
    <t>ЄСВ</t>
  </si>
  <si>
    <t>витрати на проведення первинної держекспертизи комплексної системи захисту інформації</t>
  </si>
  <si>
    <t>відсотки на залишки коштів на поточних рахунках</t>
  </si>
  <si>
    <t>надлишки реагентів за результатами проведеної інвентаризації</t>
  </si>
  <si>
    <t>дохід від безоплатно отриманих реагентів, дезінфікуючих засобів</t>
  </si>
  <si>
    <t>списання надлишків реагентів за результатами проведеної інвентаризації</t>
  </si>
  <si>
    <r>
      <t>Цільове фінансування</t>
    </r>
    <r>
      <rPr>
        <sz val="16"/>
        <rFont val="Times New Roman"/>
        <family val="1"/>
        <charset val="204"/>
      </rPr>
      <t xml:space="preserve"> </t>
    </r>
  </si>
  <si>
    <t>телефонна станція</t>
  </si>
  <si>
    <t>маршрутизатор</t>
  </si>
  <si>
    <t>лічильник води</t>
  </si>
  <si>
    <t>накопичувач 8 шт.</t>
  </si>
  <si>
    <t>карта пам'яті</t>
  </si>
  <si>
    <t>оплата електроенергії</t>
  </si>
  <si>
    <t>столи, стільці, шафи, ваги, жалюзі та інше</t>
  </si>
  <si>
    <t>кабель пацієнта на 10 відведень до електрокардіографа, 5 шт.</t>
  </si>
  <si>
    <t>Інші витрати,  усього, у тому числі:</t>
  </si>
  <si>
    <t>передача безоплатно отриманих лікарських засобів КНП ВМКЛ №3</t>
  </si>
  <si>
    <t>інші витрати (розшифрувати)</t>
  </si>
  <si>
    <t>Керуючий справами виконкому</t>
  </si>
  <si>
    <t>Сергій  ТИМОЩУК</t>
  </si>
  <si>
    <t>2026</t>
  </si>
  <si>
    <t>ФІНАНСОВИЙ ПЛАН  
КП "МІСЬКИЙ ЛІКУВАЛЬНО-ДІАГНОСТИЧНИЙ ЦЕНТР"
на 2026 рік</t>
  </si>
  <si>
    <t xml:space="preserve">Факт
 минулого  2024 року </t>
  </si>
  <si>
    <t xml:space="preserve">Фінансовий план 
поточного 2025 року </t>
  </si>
  <si>
    <t xml:space="preserve">Очікуваний показник до кінця поточного 2025 року </t>
  </si>
  <si>
    <t xml:space="preserve">Плановий  
2026 рік </t>
  </si>
  <si>
    <t>2029 рік</t>
  </si>
  <si>
    <t xml:space="preserve">Факт минулого 2024 року </t>
  </si>
  <si>
    <t xml:space="preserve">Фінансовий план поточного 2025 року </t>
  </si>
  <si>
    <t xml:space="preserve">Плановий 2026 рік (усього) </t>
  </si>
  <si>
    <t>Плановий 2026 рік</t>
  </si>
  <si>
    <t>до фінансового плану на 2026 рік</t>
  </si>
  <si>
    <t xml:space="preserve">Фінансовий план
поточного 2025 року </t>
  </si>
  <si>
    <t xml:space="preserve">Плановий 2026 рік </t>
  </si>
  <si>
    <t>Плановий 2026 рік до очікуваного на поточний 2025 рік, %</t>
  </si>
  <si>
    <t>Плановий 2026 рік до факту минулого 2024 року, %</t>
  </si>
  <si>
    <t xml:space="preserve">за минулий 2024 рік </t>
  </si>
  <si>
    <t xml:space="preserve">за плановий 2026 рік </t>
  </si>
  <si>
    <t>Фактичний показник 
за минулий 2024 рік</t>
  </si>
  <si>
    <t>Плановий показник 
поточного 2025 року</t>
  </si>
  <si>
    <t>Фактичний показник 
за 9 місяців 2025 року</t>
  </si>
  <si>
    <t xml:space="preserve">факт
минулого 2024 року </t>
  </si>
  <si>
    <t xml:space="preserve">фінансовий план
поточного 2025 року </t>
  </si>
  <si>
    <t xml:space="preserve">плановий 2026 рік </t>
  </si>
  <si>
    <t>Плановий 2026 рік до плану
поточного 2025 року, %</t>
  </si>
  <si>
    <t>Плановий 2026 рік до факту
минулого 2024 року, %</t>
  </si>
  <si>
    <t>плановий 2026 рік</t>
  </si>
  <si>
    <t>витрати на страхування медичних працівників та цивільно-правової відповідальності водіїв</t>
  </si>
  <si>
    <t>витрати на дератизацію та дезинсекцію</t>
  </si>
  <si>
    <t>витрати на послуги по клінічній лабораторній діагностиці ТОВ "Сінево Україна"</t>
  </si>
  <si>
    <t>еквайрінг</t>
  </si>
  <si>
    <t>витрати на періодику</t>
  </si>
  <si>
    <t>супровід комп. програми та бази Мед. кадри України та "Медична статистика"</t>
  </si>
  <si>
    <t>витрати на надення доступу до онлайн-сервісу електронного документообігу "Вчасно"</t>
  </si>
  <si>
    <t>витрати за надання доступу до онлайн-сервісу E-tender.ua з правом користування програмною продукцією</t>
  </si>
  <si>
    <t>витрати на інкасацію Акордбанк</t>
  </si>
  <si>
    <t>Заборгованість за кредитами на початок 2026 року</t>
  </si>
  <si>
    <t>Заборгованість за кредитами на кінець 2026 року</t>
  </si>
  <si>
    <t>моноблок 4 шт.,4 шт, 6 шт</t>
  </si>
  <si>
    <t>дефібрилятор зовнішній автоматичний</t>
  </si>
  <si>
    <t>монітор пацієнта</t>
  </si>
  <si>
    <t>електроні ключі, 10 шт.</t>
  </si>
  <si>
    <t>грошова скринька НРС 13S, 2 шт.</t>
  </si>
  <si>
    <t>інформаційний стенд</t>
  </si>
  <si>
    <t>знак "місце для стоянки"</t>
  </si>
  <si>
    <t>бойлер</t>
  </si>
  <si>
    <t>банер рекламний 2 шт.</t>
  </si>
  <si>
    <t>вентилятор підлоговий</t>
  </si>
  <si>
    <t>драбина алюмінієва</t>
  </si>
  <si>
    <t>кондиціонер</t>
  </si>
  <si>
    <t>навушники 4 шт</t>
  </si>
  <si>
    <t>тонометри 9 шт</t>
  </si>
  <si>
    <t>отоскоп</t>
  </si>
  <si>
    <t>моноблок, 6 шт.</t>
  </si>
  <si>
    <t>витрати на надання права доступу та супровід "Terralab" для клінічної лабораторії</t>
  </si>
  <si>
    <t>послуги з розробки та підтримки веб-сайту</t>
  </si>
  <si>
    <t>послуги по знесенню дерев</t>
  </si>
  <si>
    <t>ультразвукова діагностична система HD42</t>
  </si>
  <si>
    <t>тонометр iCare IC100</t>
  </si>
  <si>
    <t>моноблок 4 шт.,4 шт., 6 шт</t>
  </si>
  <si>
    <t>144</t>
  </si>
  <si>
    <t>Заборгованість на останню дату (01.01.2026)</t>
  </si>
  <si>
    <t>не співпадало з рухом грошових коштів</t>
  </si>
  <si>
    <t>Фактична сума підтримки у 2025 році</t>
  </si>
  <si>
    <t>7. Джерела капітальних інвестицій у 2026 році</t>
  </si>
  <si>
    <t>Зменшила суму розрахунків з оплати праці на оплату профвнесків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</si>
</sst>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_(* #,##0.0_);_(* \(#,##0.0\);_(* &quot;-&quot;_);_(@_)"/>
    <numFmt numFmtId="180" formatCode="_(* #,##0_);_(* \(#,##0\);_(* \-_);_(@_)"/>
    <numFmt numFmtId="181" formatCode="0.0000"/>
  </numFmts>
  <fonts count="96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i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6"/>
      <name val="Arial Cyr"/>
      <charset val="204"/>
    </font>
    <font>
      <i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sz val="16"/>
      <name val="Arial Cyr"/>
      <charset val="204"/>
    </font>
    <font>
      <b/>
      <u/>
      <sz val="14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Arial Cyr"/>
      <charset val="204"/>
    </font>
    <font>
      <i/>
      <sz val="16"/>
      <color theme="1"/>
      <name val="Times New Roman"/>
      <family val="1"/>
      <charset val="204"/>
    </font>
    <font>
      <i/>
      <u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u/>
      <sz val="16"/>
      <name val="Arial Cyr"/>
      <charset val="204"/>
    </font>
    <font>
      <b/>
      <sz val="16"/>
      <color theme="0"/>
      <name val="Times New Roman"/>
      <family val="1"/>
      <charset val="204"/>
    </font>
    <font>
      <sz val="18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45">
    <xf numFmtId="0" fontId="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1" fillId="2" borderId="0" applyNumberFormat="0" applyBorder="0" applyAlignment="0" applyProtection="0"/>
    <xf numFmtId="0" fontId="2" fillId="2" borderId="0" applyNumberFormat="0" applyBorder="0" applyAlignment="0" applyProtection="0"/>
    <xf numFmtId="0" fontId="31" fillId="3" borderId="0" applyNumberFormat="0" applyBorder="0" applyAlignment="0" applyProtection="0"/>
    <xf numFmtId="0" fontId="2" fillId="3" borderId="0" applyNumberFormat="0" applyBorder="0" applyAlignment="0" applyProtection="0"/>
    <xf numFmtId="0" fontId="31" fillId="4" borderId="0" applyNumberFormat="0" applyBorder="0" applyAlignment="0" applyProtection="0"/>
    <xf numFmtId="0" fontId="2" fillId="4" borderId="0" applyNumberFormat="0" applyBorder="0" applyAlignment="0" applyProtection="0"/>
    <xf numFmtId="0" fontId="31" fillId="5" borderId="0" applyNumberFormat="0" applyBorder="0" applyAlignment="0" applyProtection="0"/>
    <xf numFmtId="0" fontId="2" fillId="5" borderId="0" applyNumberFormat="0" applyBorder="0" applyAlignment="0" applyProtection="0"/>
    <xf numFmtId="0" fontId="31" fillId="6" borderId="0" applyNumberFormat="0" applyBorder="0" applyAlignment="0" applyProtection="0"/>
    <xf numFmtId="0" fontId="2" fillId="6" borderId="0" applyNumberFormat="0" applyBorder="0" applyAlignment="0" applyProtection="0"/>
    <xf numFmtId="0" fontId="31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1" fillId="8" borderId="0" applyNumberFormat="0" applyBorder="0" applyAlignment="0" applyProtection="0"/>
    <xf numFmtId="0" fontId="2" fillId="8" borderId="0" applyNumberFormat="0" applyBorder="0" applyAlignment="0" applyProtection="0"/>
    <xf numFmtId="0" fontId="31" fillId="9" borderId="0" applyNumberFormat="0" applyBorder="0" applyAlignment="0" applyProtection="0"/>
    <xf numFmtId="0" fontId="2" fillId="9" borderId="0" applyNumberFormat="0" applyBorder="0" applyAlignment="0" applyProtection="0"/>
    <xf numFmtId="0" fontId="31" fillId="10" borderId="0" applyNumberFormat="0" applyBorder="0" applyAlignment="0" applyProtection="0"/>
    <xf numFmtId="0" fontId="2" fillId="10" borderId="0" applyNumberFormat="0" applyBorder="0" applyAlignment="0" applyProtection="0"/>
    <xf numFmtId="0" fontId="31" fillId="5" borderId="0" applyNumberFormat="0" applyBorder="0" applyAlignment="0" applyProtection="0"/>
    <xf numFmtId="0" fontId="2" fillId="5" borderId="0" applyNumberFormat="0" applyBorder="0" applyAlignment="0" applyProtection="0"/>
    <xf numFmtId="0" fontId="31" fillId="8" borderId="0" applyNumberFormat="0" applyBorder="0" applyAlignment="0" applyProtection="0"/>
    <xf numFmtId="0" fontId="2" fillId="8" borderId="0" applyNumberFormat="0" applyBorder="0" applyAlignment="0" applyProtection="0"/>
    <xf numFmtId="0" fontId="31" fillId="11" borderId="0" applyNumberFormat="0" applyBorder="0" applyAlignment="0" applyProtection="0"/>
    <xf numFmtId="0" fontId="2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32" fillId="12" borderId="0" applyNumberFormat="0" applyBorder="0" applyAlignment="0" applyProtection="0"/>
    <xf numFmtId="0" fontId="14" fillId="12" borderId="0" applyNumberFormat="0" applyBorder="0" applyAlignment="0" applyProtection="0"/>
    <xf numFmtId="0" fontId="32" fillId="9" borderId="0" applyNumberFormat="0" applyBorder="0" applyAlignment="0" applyProtection="0"/>
    <xf numFmtId="0" fontId="14" fillId="9" borderId="0" applyNumberFormat="0" applyBorder="0" applyAlignment="0" applyProtection="0"/>
    <xf numFmtId="0" fontId="32" fillId="10" borderId="0" applyNumberFormat="0" applyBorder="0" applyAlignment="0" applyProtection="0"/>
    <xf numFmtId="0" fontId="14" fillId="10" borderId="0" applyNumberFormat="0" applyBorder="0" applyAlignment="0" applyProtection="0"/>
    <xf numFmtId="0" fontId="32" fillId="13" borderId="0" applyNumberFormat="0" applyBorder="0" applyAlignment="0" applyProtection="0"/>
    <xf numFmtId="0" fontId="14" fillId="13" borderId="0" applyNumberFormat="0" applyBorder="0" applyAlignment="0" applyProtection="0"/>
    <xf numFmtId="0" fontId="32" fillId="14" borderId="0" applyNumberFormat="0" applyBorder="0" applyAlignment="0" applyProtection="0"/>
    <xf numFmtId="0" fontId="14" fillId="14" borderId="0" applyNumberFormat="0" applyBorder="0" applyAlignment="0" applyProtection="0"/>
    <xf numFmtId="0" fontId="32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25" fillId="3" borderId="0" applyNumberFormat="0" applyBorder="0" applyAlignment="0" applyProtection="0"/>
    <xf numFmtId="0" fontId="17" fillId="20" borderId="1" applyNumberFormat="0" applyAlignment="0" applyProtection="0"/>
    <xf numFmtId="0" fontId="22" fillId="21" borderId="2" applyNumberFormat="0" applyAlignment="0" applyProtection="0"/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165" fontId="12" fillId="0" borderId="0" applyFont="0" applyFill="0" applyBorder="0" applyAlignment="0" applyProtection="0"/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0" fontId="26" fillId="0" borderId="0" applyNumberFormat="0" applyFill="0" applyBorder="0" applyAlignment="0" applyProtection="0"/>
    <xf numFmtId="171" fontId="34" fillId="0" borderId="0" applyAlignment="0">
      <alignment wrapText="1"/>
    </xf>
    <xf numFmtId="0" fontId="29" fillId="4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15" fillId="7" borderId="1" applyNumberFormat="0" applyAlignment="0" applyProtection="0"/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36" fillId="22" borderId="7">
      <alignment horizontal="left" vertical="center"/>
      <protection locked="0"/>
    </xf>
    <xf numFmtId="49" fontId="36" fillId="22" borderId="7">
      <alignment horizontal="left" vertical="center"/>
    </xf>
    <xf numFmtId="4" fontId="36" fillId="22" borderId="7">
      <alignment horizontal="right" vertical="center"/>
      <protection locked="0"/>
    </xf>
    <xf numFmtId="4" fontId="36" fillId="22" borderId="7">
      <alignment horizontal="right" vertical="center"/>
    </xf>
    <xf numFmtId="4" fontId="37" fillId="22" borderId="7">
      <alignment horizontal="right" vertical="center"/>
      <protection locked="0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" fontId="38" fillId="22" borderId="3">
      <alignment horizontal="right" vertical="center"/>
      <protection locked="0"/>
    </xf>
    <xf numFmtId="4" fontId="38" fillId="22" borderId="3">
      <alignment horizontal="right" vertical="center"/>
    </xf>
    <xf numFmtId="4" fontId="40" fillId="22" borderId="3">
      <alignment horizontal="right" vertical="center"/>
      <protection locked="0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</xf>
    <xf numFmtId="49" fontId="33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3" fillId="22" borderId="3">
      <alignment horizontal="right" vertical="center"/>
      <protection locked="0"/>
    </xf>
    <xf numFmtId="4" fontId="33" fillId="22" borderId="3">
      <alignment horizontal="right" vertical="center"/>
      <protection locked="0"/>
    </xf>
    <xf numFmtId="4" fontId="33" fillId="22" borderId="3">
      <alignment horizontal="right" vertical="center"/>
    </xf>
    <xf numFmtId="4" fontId="33" fillId="22" borderId="3">
      <alignment horizontal="right" vertical="center"/>
    </xf>
    <xf numFmtId="4" fontId="37" fillId="22" borderId="3">
      <alignment horizontal="right" vertical="center"/>
      <protection locked="0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9" fontId="42" fillId="22" borderId="3">
      <alignment horizontal="left" vertical="center"/>
      <protection locked="0"/>
    </xf>
    <xf numFmtId="49" fontId="42" fillId="22" borderId="3">
      <alignment horizontal="left" vertical="center"/>
    </xf>
    <xf numFmtId="4" fontId="41" fillId="22" borderId="3">
      <alignment horizontal="right" vertical="center"/>
      <protection locked="0"/>
    </xf>
    <xf numFmtId="4" fontId="41" fillId="22" borderId="3">
      <alignment horizontal="right" vertical="center"/>
    </xf>
    <xf numFmtId="4" fontId="43" fillId="22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" fontId="45" fillId="0" borderId="3">
      <alignment horizontal="right" vertical="center"/>
      <protection locked="0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9" fontId="47" fillId="0" borderId="3">
      <alignment horizontal="left" vertical="center"/>
      <protection locked="0"/>
    </xf>
    <xf numFmtId="49" fontId="47" fillId="0" borderId="3">
      <alignment horizontal="left" vertical="center"/>
    </xf>
    <xf numFmtId="4" fontId="46" fillId="0" borderId="3">
      <alignment horizontal="right" vertical="center"/>
      <protection locked="0"/>
    </xf>
    <xf numFmtId="4" fontId="46" fillId="0" borderId="3">
      <alignment horizontal="right" vertical="center"/>
    </xf>
    <xf numFmtId="49" fontId="44" fillId="0" borderId="3">
      <alignment horizontal="left" vertical="center"/>
      <protection locked="0"/>
    </xf>
    <xf numFmtId="49" fontId="45" fillId="0" borderId="3">
      <alignment horizontal="left" vertical="center"/>
      <protection locked="0"/>
    </xf>
    <xf numFmtId="4" fontId="44" fillId="0" borderId="3">
      <alignment horizontal="right" vertical="center"/>
      <protection locked="0"/>
    </xf>
    <xf numFmtId="0" fontId="27" fillId="0" borderId="8" applyNumberFormat="0" applyFill="0" applyAlignment="0" applyProtection="0"/>
    <xf numFmtId="0" fontId="24" fillId="23" borderId="0" applyNumberFormat="0" applyBorder="0" applyAlignment="0" applyProtection="0"/>
    <xf numFmtId="0" fontId="12" fillId="0" borderId="0"/>
    <xf numFmtId="0" fontId="12" fillId="0" borderId="0"/>
    <xf numFmtId="0" fontId="12" fillId="24" borderId="0" applyNumberFormat="0" applyFill="0" applyAlignment="0">
      <alignment horizontal="center"/>
      <protection locked="0"/>
    </xf>
    <xf numFmtId="0" fontId="3" fillId="25" borderId="9" applyNumberFormat="0" applyFont="0" applyAlignment="0" applyProtection="0"/>
    <xf numFmtId="4" fontId="48" fillId="26" borderId="3">
      <alignment horizontal="right" vertical="center"/>
      <protection locked="0"/>
    </xf>
    <xf numFmtId="4" fontId="48" fillId="27" borderId="3">
      <alignment horizontal="right" vertical="center"/>
      <protection locked="0"/>
    </xf>
    <xf numFmtId="4" fontId="48" fillId="28" borderId="3">
      <alignment horizontal="right" vertical="center"/>
      <protection locked="0"/>
    </xf>
    <xf numFmtId="0" fontId="16" fillId="20" borderId="10" applyNumberFormat="0" applyAlignment="0" applyProtection="0"/>
    <xf numFmtId="49" fontId="33" fillId="0" borderId="3">
      <alignment horizontal="left" vertical="center" wrapText="1"/>
      <protection locked="0"/>
    </xf>
    <xf numFmtId="49" fontId="33" fillId="0" borderId="3">
      <alignment horizontal="left" vertical="center" wrapText="1"/>
      <protection locked="0"/>
    </xf>
    <xf numFmtId="0" fontId="23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8" fillId="0" borderId="0" applyNumberFormat="0" applyFill="0" applyBorder="0" applyAlignment="0" applyProtection="0"/>
    <xf numFmtId="0" fontId="32" fillId="16" borderId="0" applyNumberFormat="0" applyBorder="0" applyAlignment="0" applyProtection="0"/>
    <xf numFmtId="0" fontId="14" fillId="16" borderId="0" applyNumberFormat="0" applyBorder="0" applyAlignment="0" applyProtection="0"/>
    <xf numFmtId="0" fontId="32" fillId="17" borderId="0" applyNumberFormat="0" applyBorder="0" applyAlignment="0" applyProtection="0"/>
    <xf numFmtId="0" fontId="14" fillId="17" borderId="0" applyNumberFormat="0" applyBorder="0" applyAlignment="0" applyProtection="0"/>
    <xf numFmtId="0" fontId="32" fillId="18" borderId="0" applyNumberFormat="0" applyBorder="0" applyAlignment="0" applyProtection="0"/>
    <xf numFmtId="0" fontId="14" fillId="18" borderId="0" applyNumberFormat="0" applyBorder="0" applyAlignment="0" applyProtection="0"/>
    <xf numFmtId="0" fontId="32" fillId="13" borderId="0" applyNumberFormat="0" applyBorder="0" applyAlignment="0" applyProtection="0"/>
    <xf numFmtId="0" fontId="14" fillId="13" borderId="0" applyNumberFormat="0" applyBorder="0" applyAlignment="0" applyProtection="0"/>
    <xf numFmtId="0" fontId="32" fillId="14" borderId="0" applyNumberFormat="0" applyBorder="0" applyAlignment="0" applyProtection="0"/>
    <xf numFmtId="0" fontId="14" fillId="14" borderId="0" applyNumberFormat="0" applyBorder="0" applyAlignment="0" applyProtection="0"/>
    <xf numFmtId="0" fontId="32" fillId="19" borderId="0" applyNumberFormat="0" applyBorder="0" applyAlignment="0" applyProtection="0"/>
    <xf numFmtId="0" fontId="14" fillId="19" borderId="0" applyNumberFormat="0" applyBorder="0" applyAlignment="0" applyProtection="0"/>
    <xf numFmtId="0" fontId="49" fillId="7" borderId="1" applyNumberFormat="0" applyAlignment="0" applyProtection="0"/>
    <xf numFmtId="0" fontId="15" fillId="7" borderId="1" applyNumberFormat="0" applyAlignment="0" applyProtection="0"/>
    <xf numFmtId="0" fontId="50" fillId="20" borderId="10" applyNumberFormat="0" applyAlignment="0" applyProtection="0"/>
    <xf numFmtId="0" fontId="16" fillId="20" borderId="10" applyNumberFormat="0" applyAlignment="0" applyProtection="0"/>
    <xf numFmtId="0" fontId="51" fillId="20" borderId="1" applyNumberFormat="0" applyAlignment="0" applyProtection="0"/>
    <xf numFmtId="0" fontId="17" fillId="20" borderId="1" applyNumberFormat="0" applyAlignment="0" applyProtection="0"/>
    <xf numFmtId="172" fontId="12" fillId="0" borderId="0" applyFont="0" applyFill="0" applyBorder="0" applyAlignment="0" applyProtection="0"/>
    <xf numFmtId="0" fontId="52" fillId="0" borderId="4" applyNumberFormat="0" applyFill="0" applyAlignment="0" applyProtection="0"/>
    <xf numFmtId="0" fontId="18" fillId="0" borderId="4" applyNumberFormat="0" applyFill="0" applyAlignment="0" applyProtection="0"/>
    <xf numFmtId="0" fontId="53" fillId="0" borderId="5" applyNumberFormat="0" applyFill="0" applyAlignment="0" applyProtection="0"/>
    <xf numFmtId="0" fontId="19" fillId="0" borderId="5" applyNumberFormat="0" applyFill="0" applyAlignment="0" applyProtection="0"/>
    <xf numFmtId="0" fontId="54" fillId="0" borderId="6" applyNumberFormat="0" applyFill="0" applyAlignment="0" applyProtection="0"/>
    <xf numFmtId="0" fontId="20" fillId="0" borderId="6" applyNumberFormat="0" applyFill="0" applyAlignment="0" applyProtection="0"/>
    <xf numFmtId="0" fontId="5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5" fillId="0" borderId="11" applyNumberFormat="0" applyFill="0" applyAlignment="0" applyProtection="0"/>
    <xf numFmtId="0" fontId="21" fillId="0" borderId="11" applyNumberFormat="0" applyFill="0" applyAlignment="0" applyProtection="0"/>
    <xf numFmtId="0" fontId="56" fillId="21" borderId="2" applyNumberFormat="0" applyAlignment="0" applyProtection="0"/>
    <xf numFmtId="0" fontId="22" fillId="21" borderId="2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23" borderId="0" applyNumberFormat="0" applyBorder="0" applyAlignment="0" applyProtection="0"/>
    <xf numFmtId="0" fontId="24" fillId="2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2" fillId="0" borderId="0"/>
    <xf numFmtId="0" fontId="69" fillId="0" borderId="0"/>
    <xf numFmtId="0" fontId="12" fillId="0" borderId="0"/>
    <xf numFmtId="0" fontId="3" fillId="0" borderId="0"/>
    <xf numFmtId="0" fontId="12" fillId="0" borderId="0"/>
    <xf numFmtId="0" fontId="12" fillId="0" borderId="0" applyNumberFormat="0" applyFont="0" applyFill="0" applyBorder="0" applyAlignment="0" applyProtection="0">
      <alignment vertical="top"/>
    </xf>
    <xf numFmtId="0" fontId="12" fillId="0" borderId="0" applyNumberFormat="0" applyFont="0" applyFill="0" applyBorder="0" applyAlignment="0" applyProtection="0">
      <alignment vertical="top"/>
    </xf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58" fillId="3" borderId="0" applyNumberFormat="0" applyBorder="0" applyAlignment="0" applyProtection="0"/>
    <xf numFmtId="0" fontId="25" fillId="3" borderId="0" applyNumberFormat="0" applyBorder="0" applyAlignment="0" applyProtection="0"/>
    <xf numFmtId="0" fontId="5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0" fillId="25" borderId="9" applyNumberFormat="0" applyFont="0" applyAlignment="0" applyProtection="0"/>
    <xf numFmtId="0" fontId="12" fillId="25" borderId="9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1" fillId="0" borderId="8" applyNumberFormat="0" applyFill="0" applyAlignment="0" applyProtection="0"/>
    <xf numFmtId="0" fontId="27" fillId="0" borderId="8" applyNumberFormat="0" applyFill="0" applyAlignment="0" applyProtection="0"/>
    <xf numFmtId="0" fontId="30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3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65" fillId="4" borderId="0" applyNumberFormat="0" applyBorder="0" applyAlignment="0" applyProtection="0"/>
    <xf numFmtId="0" fontId="29" fillId="4" borderId="0" applyNumberFormat="0" applyBorder="0" applyAlignment="0" applyProtection="0"/>
    <xf numFmtId="176" fontId="66" fillId="22" borderId="12" applyFill="0" applyBorder="0">
      <alignment horizontal="center" vertical="center" wrapText="1"/>
      <protection locked="0"/>
    </xf>
    <xf numFmtId="171" fontId="67" fillId="0" borderId="0">
      <alignment wrapText="1"/>
    </xf>
    <xf numFmtId="171" fontId="34" fillId="0" borderId="0">
      <alignment wrapText="1"/>
    </xf>
    <xf numFmtId="49" fontId="33" fillId="0" borderId="30">
      <alignment horizontal="center" vertical="center"/>
      <protection locked="0"/>
    </xf>
    <xf numFmtId="49" fontId="33" fillId="0" borderId="30">
      <alignment horizontal="center" vertical="center"/>
      <protection locked="0"/>
    </xf>
    <xf numFmtId="49" fontId="33" fillId="0" borderId="30">
      <alignment horizontal="center" vertical="center"/>
      <protection locked="0"/>
    </xf>
    <xf numFmtId="49" fontId="33" fillId="0" borderId="30">
      <alignment horizontal="center" vertical="center"/>
      <protection locked="0"/>
    </xf>
    <xf numFmtId="49" fontId="33" fillId="0" borderId="30">
      <alignment horizontal="center" vertical="center"/>
      <protection locked="0"/>
    </xf>
    <xf numFmtId="49" fontId="33" fillId="0" borderId="30">
      <alignment horizontal="center" vertical="center"/>
      <protection locked="0"/>
    </xf>
    <xf numFmtId="49" fontId="33" fillId="0" borderId="30">
      <alignment horizontal="center" vertical="center"/>
      <protection locked="0"/>
    </xf>
    <xf numFmtId="49" fontId="33" fillId="0" borderId="30">
      <alignment horizontal="center" vertical="center"/>
      <protection locked="0"/>
    </xf>
    <xf numFmtId="49" fontId="33" fillId="0" borderId="30">
      <alignment horizontal="center" vertical="center"/>
      <protection locked="0"/>
    </xf>
    <xf numFmtId="49" fontId="33" fillId="0" borderId="30">
      <alignment horizontal="center" vertical="center"/>
      <protection locked="0"/>
    </xf>
    <xf numFmtId="49" fontId="33" fillId="0" borderId="30">
      <alignment horizontal="center" vertical="center"/>
      <protection locked="0"/>
    </xf>
    <xf numFmtId="49" fontId="33" fillId="0" borderId="30">
      <alignment horizontal="center" vertical="center"/>
      <protection locked="0"/>
    </xf>
    <xf numFmtId="49" fontId="12" fillId="0" borderId="30">
      <alignment horizontal="left" vertical="center"/>
      <protection locked="0"/>
    </xf>
    <xf numFmtId="49" fontId="12" fillId="0" borderId="30">
      <alignment horizontal="left" vertical="center"/>
      <protection locked="0"/>
    </xf>
    <xf numFmtId="49" fontId="12" fillId="0" borderId="30">
      <alignment horizontal="left" vertical="center"/>
      <protection locked="0"/>
    </xf>
    <xf numFmtId="49" fontId="12" fillId="0" borderId="30">
      <alignment horizontal="left" vertical="center"/>
      <protection locked="0"/>
    </xf>
    <xf numFmtId="49" fontId="12" fillId="0" borderId="30">
      <alignment horizontal="left" vertical="center"/>
      <protection locked="0"/>
    </xf>
    <xf numFmtId="49" fontId="12" fillId="0" borderId="30">
      <alignment horizontal="left" vertical="center"/>
      <protection locked="0"/>
    </xf>
    <xf numFmtId="49" fontId="12" fillId="0" borderId="30">
      <alignment horizontal="left" vertical="center"/>
      <protection locked="0"/>
    </xf>
    <xf numFmtId="49" fontId="12" fillId="0" borderId="30">
      <alignment horizontal="left" vertical="center"/>
      <protection locked="0"/>
    </xf>
    <xf numFmtId="49" fontId="12" fillId="0" borderId="30">
      <alignment horizontal="left" vertical="center"/>
      <protection locked="0"/>
    </xf>
    <xf numFmtId="49" fontId="12" fillId="0" borderId="30">
      <alignment horizontal="left" vertical="center"/>
      <protection locked="0"/>
    </xf>
    <xf numFmtId="49" fontId="12" fillId="0" borderId="30">
      <alignment horizontal="left" vertical="center"/>
      <protection locked="0"/>
    </xf>
    <xf numFmtId="49" fontId="12" fillId="0" borderId="30">
      <alignment horizontal="left" vertical="center"/>
      <protection locked="0"/>
    </xf>
    <xf numFmtId="49" fontId="12" fillId="0" borderId="30">
      <alignment horizontal="left" vertical="center"/>
      <protection locked="0"/>
    </xf>
    <xf numFmtId="49" fontId="12" fillId="0" borderId="30">
      <alignment horizontal="left" vertical="center"/>
      <protection locked="0"/>
    </xf>
    <xf numFmtId="49" fontId="12" fillId="0" borderId="30">
      <alignment horizontal="left" vertical="center"/>
      <protection locked="0"/>
    </xf>
    <xf numFmtId="49" fontId="12" fillId="0" borderId="30">
      <alignment horizontal="left" vertical="center"/>
      <protection locked="0"/>
    </xf>
    <xf numFmtId="49" fontId="38" fillId="22" borderId="30">
      <alignment horizontal="left" vertical="center"/>
      <protection locked="0"/>
    </xf>
    <xf numFmtId="49" fontId="38" fillId="22" borderId="30">
      <alignment horizontal="left" vertical="center"/>
    </xf>
    <xf numFmtId="49" fontId="39" fillId="22" borderId="30">
      <alignment horizontal="left" vertical="center"/>
      <protection locked="0"/>
    </xf>
    <xf numFmtId="49" fontId="39" fillId="22" borderId="30">
      <alignment horizontal="left" vertical="center"/>
    </xf>
    <xf numFmtId="4" fontId="38" fillId="22" borderId="30">
      <alignment horizontal="right" vertical="center"/>
      <protection locked="0"/>
    </xf>
    <xf numFmtId="4" fontId="38" fillId="22" borderId="30">
      <alignment horizontal="right" vertical="center"/>
    </xf>
    <xf numFmtId="4" fontId="40" fillId="22" borderId="30">
      <alignment horizontal="right" vertical="center"/>
      <protection locked="0"/>
    </xf>
    <xf numFmtId="49" fontId="33" fillId="22" borderId="30">
      <alignment horizontal="left" vertical="center"/>
      <protection locked="0"/>
    </xf>
    <xf numFmtId="49" fontId="33" fillId="22" borderId="30">
      <alignment horizontal="left" vertical="center"/>
      <protection locked="0"/>
    </xf>
    <xf numFmtId="49" fontId="33" fillId="22" borderId="30">
      <alignment horizontal="left" vertical="center"/>
    </xf>
    <xf numFmtId="49" fontId="37" fillId="22" borderId="30">
      <alignment horizontal="left" vertical="center"/>
      <protection locked="0"/>
    </xf>
    <xf numFmtId="49" fontId="37" fillId="22" borderId="30">
      <alignment horizontal="left" vertical="center"/>
    </xf>
    <xf numFmtId="4" fontId="33" fillId="22" borderId="30">
      <alignment horizontal="right" vertical="center"/>
      <protection locked="0"/>
    </xf>
    <xf numFmtId="4" fontId="33" fillId="22" borderId="30">
      <alignment horizontal="right" vertical="center"/>
      <protection locked="0"/>
    </xf>
    <xf numFmtId="4" fontId="33" fillId="22" borderId="30">
      <alignment horizontal="right" vertical="center"/>
    </xf>
    <xf numFmtId="4" fontId="37" fillId="22" borderId="30">
      <alignment horizontal="right" vertical="center"/>
      <protection locked="0"/>
    </xf>
    <xf numFmtId="49" fontId="41" fillId="22" borderId="30">
      <alignment horizontal="left" vertical="center"/>
      <protection locked="0"/>
    </xf>
    <xf numFmtId="49" fontId="41" fillId="22" borderId="30">
      <alignment horizontal="left" vertical="center"/>
    </xf>
    <xf numFmtId="49" fontId="42" fillId="22" borderId="30">
      <alignment horizontal="left" vertical="center"/>
      <protection locked="0"/>
    </xf>
    <xf numFmtId="49" fontId="42" fillId="22" borderId="30">
      <alignment horizontal="left" vertical="center"/>
    </xf>
    <xf numFmtId="4" fontId="41" fillId="22" borderId="30">
      <alignment horizontal="right" vertical="center"/>
      <protection locked="0"/>
    </xf>
    <xf numFmtId="4" fontId="41" fillId="22" borderId="30">
      <alignment horizontal="right" vertical="center"/>
    </xf>
    <xf numFmtId="4" fontId="43" fillId="22" borderId="30">
      <alignment horizontal="right" vertical="center"/>
      <protection locked="0"/>
    </xf>
    <xf numFmtId="49" fontId="44" fillId="0" borderId="30">
      <alignment horizontal="left" vertical="center"/>
      <protection locked="0"/>
    </xf>
    <xf numFmtId="49" fontId="44" fillId="0" borderId="30">
      <alignment horizontal="left" vertical="center"/>
    </xf>
    <xf numFmtId="49" fontId="45" fillId="0" borderId="30">
      <alignment horizontal="left" vertical="center"/>
      <protection locked="0"/>
    </xf>
    <xf numFmtId="49" fontId="45" fillId="0" borderId="30">
      <alignment horizontal="left" vertical="center"/>
    </xf>
    <xf numFmtId="4" fontId="44" fillId="0" borderId="30">
      <alignment horizontal="right" vertical="center"/>
      <protection locked="0"/>
    </xf>
    <xf numFmtId="4" fontId="44" fillId="0" borderId="30">
      <alignment horizontal="right" vertical="center"/>
    </xf>
    <xf numFmtId="4" fontId="45" fillId="0" borderId="30">
      <alignment horizontal="right" vertical="center"/>
      <protection locked="0"/>
    </xf>
    <xf numFmtId="49" fontId="46" fillId="0" borderId="30">
      <alignment horizontal="left" vertical="center"/>
      <protection locked="0"/>
    </xf>
    <xf numFmtId="49" fontId="46" fillId="0" borderId="30">
      <alignment horizontal="left" vertical="center"/>
    </xf>
    <xf numFmtId="49" fontId="47" fillId="0" borderId="30">
      <alignment horizontal="left" vertical="center"/>
      <protection locked="0"/>
    </xf>
    <xf numFmtId="49" fontId="47" fillId="0" borderId="30">
      <alignment horizontal="left" vertical="center"/>
    </xf>
    <xf numFmtId="4" fontId="46" fillId="0" borderId="30">
      <alignment horizontal="right" vertical="center"/>
      <protection locked="0"/>
    </xf>
    <xf numFmtId="4" fontId="46" fillId="0" borderId="30">
      <alignment horizontal="right" vertical="center"/>
    </xf>
    <xf numFmtId="49" fontId="44" fillId="0" borderId="30">
      <alignment horizontal="left" vertical="center"/>
      <protection locked="0"/>
    </xf>
    <xf numFmtId="49" fontId="45" fillId="0" borderId="30">
      <alignment horizontal="left" vertical="center"/>
      <protection locked="0"/>
    </xf>
    <xf numFmtId="4" fontId="44" fillId="0" borderId="30">
      <alignment horizontal="right" vertical="center"/>
      <protection locked="0"/>
    </xf>
    <xf numFmtId="4" fontId="48" fillId="26" borderId="30">
      <alignment horizontal="right" vertical="center"/>
      <protection locked="0"/>
    </xf>
    <xf numFmtId="4" fontId="48" fillId="27" borderId="30">
      <alignment horizontal="right" vertical="center"/>
      <protection locked="0"/>
    </xf>
    <xf numFmtId="4" fontId="48" fillId="28" borderId="30">
      <alignment horizontal="right" vertical="center"/>
      <protection locked="0"/>
    </xf>
    <xf numFmtId="0" fontId="16" fillId="20" borderId="31" applyNumberFormat="0" applyAlignment="0" applyProtection="0"/>
    <xf numFmtId="49" fontId="33" fillId="0" borderId="30">
      <alignment horizontal="left" vertical="center" wrapText="1"/>
      <protection locked="0"/>
    </xf>
    <xf numFmtId="49" fontId="33" fillId="0" borderId="30">
      <alignment horizontal="left" vertical="center" wrapText="1"/>
      <protection locked="0"/>
    </xf>
    <xf numFmtId="0" fontId="21" fillId="0" borderId="32" applyNumberFormat="0" applyFill="0" applyAlignment="0" applyProtection="0"/>
    <xf numFmtId="0" fontId="50" fillId="20" borderId="31" applyNumberFormat="0" applyAlignment="0" applyProtection="0"/>
    <xf numFmtId="0" fontId="16" fillId="20" borderId="31" applyNumberFormat="0" applyAlignment="0" applyProtection="0"/>
    <xf numFmtId="0" fontId="55" fillId="0" borderId="32" applyNumberFormat="0" applyFill="0" applyAlignment="0" applyProtection="0"/>
    <xf numFmtId="0" fontId="21" fillId="0" borderId="32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09">
    <xf numFmtId="0" fontId="0" fillId="0" borderId="0" xfId="0"/>
    <xf numFmtId="0" fontId="6" fillId="0" borderId="0" xfId="0" quotePrefix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 shrinkToFit="1"/>
    </xf>
    <xf numFmtId="0" fontId="9" fillId="0" borderId="0" xfId="0" applyFont="1" applyFill="1" applyAlignment="1">
      <alignment horizontal="center" vertical="center"/>
    </xf>
    <xf numFmtId="170" fontId="6" fillId="0" borderId="0" xfId="0" applyNumberFormat="1" applyFont="1" applyFill="1" applyAlignment="1">
      <alignment vertical="center"/>
    </xf>
    <xf numFmtId="0" fontId="11" fillId="0" borderId="0" xfId="0" applyFont="1" applyFill="1"/>
    <xf numFmtId="0" fontId="6" fillId="0" borderId="3" xfId="237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3" xfId="237" applyFont="1" applyFill="1" applyBorder="1" applyAlignment="1">
      <alignment horizontal="left" vertical="center"/>
    </xf>
    <xf numFmtId="0" fontId="6" fillId="0" borderId="0" xfId="0" applyFont="1" applyFill="1"/>
    <xf numFmtId="0" fontId="6" fillId="0" borderId="3" xfId="237" applyNumberFormat="1" applyFont="1" applyFill="1" applyBorder="1" applyAlignment="1">
      <alignment horizontal="left" vertical="center" wrapText="1"/>
    </xf>
    <xf numFmtId="0" fontId="6" fillId="0" borderId="3" xfId="237" applyNumberFormat="1" applyFont="1" applyFill="1" applyBorder="1" applyAlignment="1">
      <alignment horizontal="left" vertical="top" wrapText="1"/>
    </xf>
    <xf numFmtId="0" fontId="6" fillId="29" borderId="0" xfId="0" quotePrefix="1" applyFont="1" applyFill="1" applyBorder="1" applyAlignment="1">
      <alignment horizontal="center" vertical="center"/>
    </xf>
    <xf numFmtId="177" fontId="6" fillId="29" borderId="3" xfId="0" applyNumberFormat="1" applyFont="1" applyFill="1" applyBorder="1" applyAlignment="1">
      <alignment horizontal="center" vertical="center" wrapText="1"/>
    </xf>
    <xf numFmtId="177" fontId="5" fillId="29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29" borderId="3" xfId="0" applyFont="1" applyFill="1" applyBorder="1" applyAlignment="1">
      <alignment horizontal="left" vertical="center" wrapText="1"/>
    </xf>
    <xf numFmtId="0" fontId="70" fillId="0" borderId="0" xfId="0" applyFont="1" applyFill="1" applyBorder="1" applyAlignment="1">
      <alignment vertical="center"/>
    </xf>
    <xf numFmtId="0" fontId="70" fillId="0" borderId="0" xfId="0" applyFont="1" applyFill="1" applyBorder="1" applyAlignment="1">
      <alignment vertical="center" wrapText="1"/>
    </xf>
    <xf numFmtId="0" fontId="73" fillId="0" borderId="0" xfId="0" applyFont="1" applyFill="1" applyBorder="1" applyAlignment="1">
      <alignment horizontal="right" vertical="center"/>
    </xf>
    <xf numFmtId="0" fontId="70" fillId="0" borderId="0" xfId="0" applyFont="1" applyFill="1" applyAlignment="1">
      <alignment vertical="center"/>
    </xf>
    <xf numFmtId="0" fontId="70" fillId="0" borderId="0" xfId="245" applyFont="1" applyFill="1" applyBorder="1" applyAlignment="1">
      <alignment vertical="center"/>
    </xf>
    <xf numFmtId="0" fontId="70" fillId="0" borderId="0" xfId="245" applyFont="1" applyFill="1" applyBorder="1" applyAlignment="1">
      <alignment horizontal="center" vertical="center"/>
    </xf>
    <xf numFmtId="0" fontId="73" fillId="0" borderId="0" xfId="245" applyFont="1" applyFill="1" applyBorder="1" applyAlignment="1">
      <alignment horizontal="right" vertical="center"/>
    </xf>
    <xf numFmtId="0" fontId="70" fillId="0" borderId="3" xfId="245" applyFont="1" applyFill="1" applyBorder="1" applyAlignment="1">
      <alignment horizontal="center" vertical="center"/>
    </xf>
    <xf numFmtId="0" fontId="73" fillId="0" borderId="0" xfId="245" applyFont="1" applyFill="1" applyBorder="1" applyAlignment="1">
      <alignment vertical="center"/>
    </xf>
    <xf numFmtId="0" fontId="73" fillId="0" borderId="0" xfId="245" applyFont="1" applyFill="1" applyBorder="1" applyAlignment="1">
      <alignment horizontal="center" vertical="center"/>
    </xf>
    <xf numFmtId="0" fontId="70" fillId="0" borderId="0" xfId="245" applyFont="1" applyFill="1" applyBorder="1" applyAlignment="1">
      <alignment vertical="center" wrapText="1"/>
    </xf>
    <xf numFmtId="0" fontId="72" fillId="0" borderId="0" xfId="245" applyFont="1" applyFill="1" applyBorder="1" applyAlignment="1">
      <alignment horizontal="center" vertical="center"/>
    </xf>
    <xf numFmtId="0" fontId="73" fillId="0" borderId="0" xfId="0" applyFont="1" applyFill="1" applyAlignment="1">
      <alignment horizontal="right" vertical="center"/>
    </xf>
    <xf numFmtId="0" fontId="73" fillId="0" borderId="0" xfId="0" applyFont="1" applyFill="1" applyBorder="1" applyAlignment="1">
      <alignment horizontal="left" vertical="center"/>
    </xf>
    <xf numFmtId="0" fontId="71" fillId="0" borderId="0" xfId="0" applyFont="1" applyFill="1" applyAlignment="1">
      <alignment vertical="center"/>
    </xf>
    <xf numFmtId="0" fontId="71" fillId="0" borderId="0" xfId="0" applyFont="1" applyFill="1"/>
    <xf numFmtId="0" fontId="71" fillId="0" borderId="0" xfId="0" applyFont="1" applyFill="1" applyAlignment="1">
      <alignment horizontal="center" vertical="center"/>
    </xf>
    <xf numFmtId="0" fontId="70" fillId="0" borderId="0" xfId="0" applyFont="1" applyFill="1" applyAlignment="1"/>
    <xf numFmtId="0" fontId="68" fillId="0" borderId="0" xfId="0" applyFont="1" applyFill="1" applyAlignment="1">
      <alignment vertical="center"/>
    </xf>
    <xf numFmtId="0" fontId="77" fillId="29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22" borderId="3" xfId="0" applyFont="1" applyFill="1" applyBorder="1" applyAlignment="1">
      <alignment horizontal="center" vertical="center"/>
    </xf>
    <xf numFmtId="0" fontId="6" fillId="2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0" fontId="6" fillId="22" borderId="0" xfId="0" applyFont="1" applyFill="1" applyBorder="1" applyAlignment="1">
      <alignment horizontal="left" vertical="center" wrapText="1"/>
    </xf>
    <xf numFmtId="0" fontId="6" fillId="22" borderId="0" xfId="0" applyFont="1" applyFill="1" applyBorder="1" applyAlignment="1">
      <alignment horizontal="center" vertical="center"/>
    </xf>
    <xf numFmtId="170" fontId="6" fillId="22" borderId="0" xfId="0" applyNumberFormat="1" applyFont="1" applyFill="1" applyBorder="1" applyAlignment="1">
      <alignment horizontal="center" vertical="center" wrapText="1"/>
    </xf>
    <xf numFmtId="170" fontId="6" fillId="22" borderId="0" xfId="0" applyNumberFormat="1" applyFont="1" applyFill="1" applyBorder="1" applyAlignment="1">
      <alignment horizontal="right" vertical="center" wrapText="1"/>
    </xf>
    <xf numFmtId="170" fontId="6" fillId="29" borderId="0" xfId="0" quotePrefix="1" applyNumberFormat="1" applyFont="1" applyFill="1" applyBorder="1" applyAlignment="1">
      <alignment vertical="center" wrapText="1"/>
    </xf>
    <xf numFmtId="170" fontId="6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6" fillId="22" borderId="3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6" fillId="22" borderId="3" xfId="0" quotePrefix="1" applyFont="1" applyFill="1" applyBorder="1" applyAlignment="1">
      <alignment horizontal="center" vertical="center"/>
    </xf>
    <xf numFmtId="177" fontId="6" fillId="29" borderId="3" xfId="0" applyNumberFormat="1" applyFont="1" applyFill="1" applyBorder="1" applyAlignment="1">
      <alignment vertical="center"/>
    </xf>
    <xf numFmtId="177" fontId="5" fillId="29" borderId="3" xfId="0" applyNumberFormat="1" applyFont="1" applyFill="1" applyBorder="1" applyAlignment="1">
      <alignment vertical="center"/>
    </xf>
    <xf numFmtId="0" fontId="8" fillId="29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5" fillId="29" borderId="3" xfId="0" applyFont="1" applyFill="1" applyBorder="1" applyAlignment="1">
      <alignment horizontal="left" vertical="center"/>
    </xf>
    <xf numFmtId="0" fontId="70" fillId="29" borderId="3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170" fontId="6" fillId="29" borderId="0" xfId="0" applyNumberFormat="1" applyFont="1" applyFill="1" applyBorder="1" applyAlignment="1">
      <alignment horizontal="left" vertical="center" wrapText="1"/>
    </xf>
    <xf numFmtId="0" fontId="6" fillId="29" borderId="0" xfId="0" applyFont="1" applyFill="1" applyBorder="1" applyAlignment="1">
      <alignment horizontal="left" vertical="center"/>
    </xf>
    <xf numFmtId="17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29" borderId="0" xfId="0" applyFont="1" applyFill="1" applyBorder="1" applyAlignment="1">
      <alignment horizontal="center" vertical="center"/>
    </xf>
    <xf numFmtId="0" fontId="6" fillId="29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22" borderId="3" xfId="0" applyFont="1" applyFill="1" applyBorder="1" applyAlignment="1">
      <alignment horizontal="left" vertical="center" wrapText="1"/>
    </xf>
    <xf numFmtId="0" fontId="8" fillId="22" borderId="3" xfId="0" applyFont="1" applyFill="1" applyBorder="1" applyAlignment="1">
      <alignment horizontal="left" vertical="center" wrapText="1"/>
    </xf>
    <xf numFmtId="173" fontId="70" fillId="0" borderId="3" xfId="0" applyNumberFormat="1" applyFont="1" applyFill="1" applyBorder="1" applyAlignment="1">
      <alignment horizontal="center" vertical="center" wrapText="1"/>
    </xf>
    <xf numFmtId="173" fontId="70" fillId="0" borderId="3" xfId="0" applyNumberFormat="1" applyFont="1" applyFill="1" applyBorder="1" applyAlignment="1">
      <alignment horizontal="right" vertical="center" wrapText="1"/>
    </xf>
    <xf numFmtId="173" fontId="73" fillId="0" borderId="3" xfId="0" applyNumberFormat="1" applyFont="1" applyFill="1" applyBorder="1" applyAlignment="1">
      <alignment horizontal="right" vertical="center" wrapText="1"/>
    </xf>
    <xf numFmtId="178" fontId="70" fillId="0" borderId="3" xfId="0" applyNumberFormat="1" applyFont="1" applyFill="1" applyBorder="1" applyAlignment="1">
      <alignment horizontal="right" vertical="center" wrapText="1"/>
    </xf>
    <xf numFmtId="178" fontId="6" fillId="0" borderId="3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/>
    </xf>
    <xf numFmtId="178" fontId="79" fillId="0" borderId="3" xfId="0" applyNumberFormat="1" applyFont="1" applyFill="1" applyBorder="1" applyAlignment="1">
      <alignment horizontal="center" vertical="center"/>
    </xf>
    <xf numFmtId="178" fontId="79" fillId="0" borderId="15" xfId="0" applyNumberFormat="1" applyFont="1" applyFill="1" applyBorder="1" applyAlignment="1">
      <alignment vertical="center"/>
    </xf>
    <xf numFmtId="178" fontId="79" fillId="0" borderId="14" xfId="0" applyNumberFormat="1" applyFont="1" applyFill="1" applyBorder="1" applyAlignment="1">
      <alignment vertical="center"/>
    </xf>
    <xf numFmtId="178" fontId="70" fillId="0" borderId="16" xfId="0" applyNumberFormat="1" applyFont="1" applyFill="1" applyBorder="1" applyAlignment="1">
      <alignment horizontal="right" vertical="center"/>
    </xf>
    <xf numFmtId="178" fontId="79" fillId="0" borderId="3" xfId="0" applyNumberFormat="1" applyFont="1" applyFill="1" applyBorder="1" applyAlignment="1">
      <alignment horizontal="left" vertical="center"/>
    </xf>
    <xf numFmtId="178" fontId="79" fillId="0" borderId="15" xfId="0" applyNumberFormat="1" applyFont="1" applyFill="1" applyBorder="1" applyAlignment="1">
      <alignment horizontal="left" vertical="center" wrapText="1"/>
    </xf>
    <xf numFmtId="178" fontId="79" fillId="0" borderId="14" xfId="0" applyNumberFormat="1" applyFont="1" applyFill="1" applyBorder="1" applyAlignment="1">
      <alignment vertical="center" wrapText="1"/>
    </xf>
    <xf numFmtId="178" fontId="79" fillId="0" borderId="3" xfId="0" applyNumberFormat="1" applyFont="1" applyFill="1" applyBorder="1" applyAlignment="1">
      <alignment vertical="center"/>
    </xf>
    <xf numFmtId="178" fontId="79" fillId="0" borderId="16" xfId="0" applyNumberFormat="1" applyFont="1" applyFill="1" applyBorder="1" applyAlignment="1">
      <alignment vertical="center" wrapText="1"/>
    </xf>
    <xf numFmtId="178" fontId="81" fillId="0" borderId="0" xfId="0" applyNumberFormat="1" applyFont="1" applyFill="1" applyAlignment="1">
      <alignment horizontal="center" vertical="center"/>
    </xf>
    <xf numFmtId="178" fontId="84" fillId="0" borderId="0" xfId="0" applyNumberFormat="1" applyFont="1" applyFill="1" applyBorder="1" applyAlignment="1">
      <alignment vertical="center"/>
    </xf>
    <xf numFmtId="178" fontId="84" fillId="0" borderId="0" xfId="0" applyNumberFormat="1" applyFont="1" applyFill="1" applyBorder="1" applyAlignment="1" applyProtection="1">
      <alignment horizontal="left" vertical="center"/>
      <protection locked="0"/>
    </xf>
    <xf numFmtId="178" fontId="84" fillId="0" borderId="0" xfId="0" applyNumberFormat="1" applyFont="1" applyFill="1" applyBorder="1" applyAlignment="1">
      <alignment horizontal="center" vertical="center" wrapText="1"/>
    </xf>
    <xf numFmtId="178" fontId="84" fillId="0" borderId="0" xfId="0" applyNumberFormat="1" applyFont="1" applyFill="1" applyBorder="1" applyAlignment="1">
      <alignment horizontal="right" vertical="center" wrapText="1"/>
    </xf>
    <xf numFmtId="178" fontId="79" fillId="0" borderId="0" xfId="0" quotePrefix="1" applyNumberFormat="1" applyFont="1" applyFill="1" applyBorder="1" applyAlignment="1">
      <alignment horizontal="center" vertical="center"/>
    </xf>
    <xf numFmtId="178" fontId="81" fillId="0" borderId="0" xfId="0" applyNumberFormat="1" applyFont="1" applyFill="1" applyBorder="1" applyAlignment="1">
      <alignment vertical="center"/>
    </xf>
    <xf numFmtId="178" fontId="79" fillId="0" borderId="0" xfId="0" applyNumberFormat="1" applyFont="1" applyFill="1" applyBorder="1" applyAlignment="1">
      <alignment vertical="center" wrapText="1"/>
    </xf>
    <xf numFmtId="178" fontId="70" fillId="0" borderId="3" xfId="0" applyNumberFormat="1" applyFont="1" applyFill="1" applyBorder="1" applyAlignment="1">
      <alignment vertical="center"/>
    </xf>
    <xf numFmtId="177" fontId="73" fillId="0" borderId="3" xfId="0" applyNumberFormat="1" applyFont="1" applyFill="1" applyBorder="1" applyAlignment="1">
      <alignment horizontal="center" vertical="center" wrapText="1"/>
    </xf>
    <xf numFmtId="170" fontId="70" fillId="0" borderId="0" xfId="245" applyNumberFormat="1" applyFont="1" applyFill="1" applyBorder="1" applyAlignment="1">
      <alignment horizontal="center" vertical="center" wrapText="1"/>
    </xf>
    <xf numFmtId="170" fontId="70" fillId="0" borderId="0" xfId="245" applyNumberFormat="1" applyFont="1" applyFill="1" applyBorder="1" applyAlignment="1">
      <alignment horizontal="right" vertical="center" wrapText="1"/>
    </xf>
    <xf numFmtId="49" fontId="70" fillId="0" borderId="14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/>
    </xf>
    <xf numFmtId="173" fontId="73" fillId="0" borderId="3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justify" vertical="center"/>
    </xf>
    <xf numFmtId="180" fontId="6" fillId="0" borderId="26" xfId="0" applyNumberFormat="1" applyFont="1" applyFill="1" applyBorder="1" applyAlignment="1">
      <alignment horizontal="left" vertical="center" wrapText="1"/>
    </xf>
    <xf numFmtId="178" fontId="5" fillId="0" borderId="3" xfId="0" applyNumberFormat="1" applyFont="1" applyFill="1" applyBorder="1" applyAlignment="1">
      <alignment horizontal="right" vertical="center" wrapText="1"/>
    </xf>
    <xf numFmtId="0" fontId="70" fillId="0" borderId="0" xfId="0" applyFont="1" applyFill="1" applyBorder="1" applyAlignment="1">
      <alignment horizontal="right" vertical="center"/>
    </xf>
    <xf numFmtId="178" fontId="70" fillId="0" borderId="26" xfId="0" applyNumberFormat="1" applyFont="1" applyFill="1" applyBorder="1" applyAlignment="1">
      <alignment horizontal="center" vertical="center" wrapText="1"/>
    </xf>
    <xf numFmtId="178" fontId="70" fillId="0" borderId="26" xfId="0" applyNumberFormat="1" applyFont="1" applyFill="1" applyBorder="1" applyAlignment="1">
      <alignment horizontal="right" vertical="center" wrapText="1"/>
    </xf>
    <xf numFmtId="170" fontId="70" fillId="0" borderId="0" xfId="0" applyNumberFormat="1" applyFont="1" applyFill="1" applyBorder="1" applyAlignment="1">
      <alignment horizontal="right" vertical="center" wrapText="1"/>
    </xf>
    <xf numFmtId="0" fontId="91" fillId="0" borderId="0" xfId="0" applyFont="1" applyFill="1" applyAlignment="1">
      <alignment vertical="center"/>
    </xf>
    <xf numFmtId="0" fontId="73" fillId="0" borderId="3" xfId="0" applyFont="1" applyFill="1" applyBorder="1" applyAlignment="1">
      <alignment horizontal="left" vertical="center" wrapText="1"/>
    </xf>
    <xf numFmtId="178" fontId="79" fillId="0" borderId="0" xfId="0" applyNumberFormat="1" applyFont="1" applyFill="1" applyBorder="1" applyAlignment="1">
      <alignment horizontal="right" vertical="center"/>
    </xf>
    <xf numFmtId="178" fontId="82" fillId="0" borderId="0" xfId="0" applyNumberFormat="1" applyFont="1" applyFill="1" applyAlignment="1">
      <alignment horizontal="left" vertical="center"/>
    </xf>
    <xf numFmtId="178" fontId="79" fillId="0" borderId="0" xfId="0" applyNumberFormat="1" applyFont="1" applyFill="1" applyAlignment="1">
      <alignment vertical="center"/>
    </xf>
    <xf numFmtId="178" fontId="84" fillId="0" borderId="26" xfId="0" applyNumberFormat="1" applyFont="1" applyFill="1" applyBorder="1" applyAlignment="1">
      <alignment horizontal="center" vertical="center" wrapText="1"/>
    </xf>
    <xf numFmtId="178" fontId="84" fillId="0" borderId="26" xfId="182" applyNumberFormat="1" applyFont="1" applyFill="1" applyBorder="1" applyAlignment="1">
      <alignment vertical="center" wrapText="1"/>
      <protection locked="0"/>
    </xf>
    <xf numFmtId="3" fontId="79" fillId="0" borderId="26" xfId="0" applyNumberFormat="1" applyFont="1" applyFill="1" applyBorder="1" applyAlignment="1">
      <alignment horizontal="center" vertical="center"/>
    </xf>
    <xf numFmtId="178" fontId="79" fillId="0" borderId="26" xfId="182" applyNumberFormat="1" applyFont="1" applyFill="1" applyBorder="1" applyAlignment="1">
      <alignment vertical="center" wrapText="1"/>
      <protection locked="0"/>
    </xf>
    <xf numFmtId="178" fontId="78" fillId="0" borderId="26" xfId="0" applyNumberFormat="1" applyFont="1" applyFill="1" applyBorder="1" applyAlignment="1">
      <alignment horizontal="center" vertical="center" wrapText="1"/>
    </xf>
    <xf numFmtId="178" fontId="70" fillId="0" borderId="0" xfId="0" applyNumberFormat="1" applyFont="1" applyFill="1" applyBorder="1" applyAlignment="1">
      <alignment horizontal="center" vertical="center" wrapText="1"/>
    </xf>
    <xf numFmtId="0" fontId="6" fillId="0" borderId="3" xfId="0" quotePrefix="1" applyNumberFormat="1" applyFont="1" applyFill="1" applyBorder="1" applyAlignment="1">
      <alignment horizontal="center" vertical="center" wrapText="1"/>
    </xf>
    <xf numFmtId="0" fontId="86" fillId="0" borderId="3" xfId="0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9" fillId="0" borderId="0" xfId="0" applyFont="1" applyFill="1" applyBorder="1" applyAlignment="1">
      <alignment vertical="center"/>
    </xf>
    <xf numFmtId="0" fontId="79" fillId="0" borderId="0" xfId="0" applyFont="1" applyFill="1" applyBorder="1" applyAlignment="1">
      <alignment horizontal="center" vertical="center"/>
    </xf>
    <xf numFmtId="0" fontId="84" fillId="0" borderId="0" xfId="0" applyFont="1" applyFill="1" applyBorder="1" applyAlignment="1">
      <alignment horizontal="right" vertical="center"/>
    </xf>
    <xf numFmtId="0" fontId="84" fillId="0" borderId="0" xfId="0" applyFont="1" applyFill="1" applyBorder="1" applyAlignment="1">
      <alignment horizontal="center" vertical="center" wrapText="1"/>
    </xf>
    <xf numFmtId="0" fontId="79" fillId="0" borderId="0" xfId="0" applyFont="1" applyFill="1" applyBorder="1" applyAlignment="1">
      <alignment horizontal="center" vertical="center" wrapText="1"/>
    </xf>
    <xf numFmtId="0" fontId="81" fillId="0" borderId="0" xfId="0" applyFont="1" applyFill="1" applyBorder="1" applyAlignment="1">
      <alignment horizontal="center" vertical="center" wrapText="1"/>
    </xf>
    <xf numFmtId="0" fontId="79" fillId="0" borderId="3" xfId="0" applyFont="1" applyFill="1" applyBorder="1" applyAlignment="1">
      <alignment horizontal="center" vertical="center" wrapText="1" shrinkToFit="1"/>
    </xf>
    <xf numFmtId="0" fontId="84" fillId="0" borderId="0" xfId="0" applyFont="1" applyFill="1" applyBorder="1" applyAlignment="1">
      <alignment vertical="center"/>
    </xf>
    <xf numFmtId="0" fontId="84" fillId="0" borderId="3" xfId="0" applyFont="1" applyFill="1" applyBorder="1" applyAlignment="1">
      <alignment horizontal="left" vertical="center" wrapText="1"/>
    </xf>
    <xf numFmtId="49" fontId="84" fillId="0" borderId="3" xfId="0" applyNumberFormat="1" applyFont="1" applyFill="1" applyBorder="1" applyAlignment="1">
      <alignment horizontal="left" vertical="center" wrapText="1"/>
    </xf>
    <xf numFmtId="0" fontId="79" fillId="0" borderId="3" xfId="0" applyFont="1" applyFill="1" applyBorder="1" applyAlignment="1">
      <alignment horizontal="left" vertical="center" wrapText="1"/>
    </xf>
    <xf numFmtId="49" fontId="79" fillId="0" borderId="3" xfId="0" applyNumberFormat="1" applyFont="1" applyFill="1" applyBorder="1" applyAlignment="1">
      <alignment horizontal="left" vertical="center" wrapText="1"/>
    </xf>
    <xf numFmtId="0" fontId="79" fillId="0" borderId="0" xfId="0" applyFont="1" applyFill="1" applyAlignment="1">
      <alignment vertical="center"/>
    </xf>
    <xf numFmtId="173" fontId="6" fillId="0" borderId="3" xfId="0" applyNumberFormat="1" applyFont="1" applyFill="1" applyBorder="1" applyAlignment="1">
      <alignment horizontal="right" vertical="center" wrapText="1"/>
    </xf>
    <xf numFmtId="178" fontId="79" fillId="0" borderId="26" xfId="0" applyNumberFormat="1" applyFont="1" applyFill="1" applyBorder="1" applyAlignment="1">
      <alignment horizontal="left" vertical="center" wrapText="1"/>
    </xf>
    <xf numFmtId="173" fontId="79" fillId="0" borderId="3" xfId="0" applyNumberFormat="1" applyFont="1" applyFill="1" applyBorder="1" applyAlignment="1">
      <alignment horizontal="right" vertical="center" wrapText="1"/>
    </xf>
    <xf numFmtId="0" fontId="84" fillId="0" borderId="0" xfId="0" applyFont="1" applyFill="1" applyBorder="1" applyAlignment="1">
      <alignment horizontal="left" vertical="center" wrapText="1"/>
    </xf>
    <xf numFmtId="0" fontId="84" fillId="0" borderId="0" xfId="0" quotePrefix="1" applyFont="1" applyFill="1" applyBorder="1" applyAlignment="1">
      <alignment horizontal="center"/>
    </xf>
    <xf numFmtId="173" fontId="84" fillId="0" borderId="0" xfId="0" applyNumberFormat="1" applyFont="1" applyFill="1" applyBorder="1" applyAlignment="1">
      <alignment horizontal="center" vertical="center" wrapText="1"/>
    </xf>
    <xf numFmtId="49" fontId="84" fillId="0" borderId="0" xfId="0" applyNumberFormat="1" applyFont="1" applyFill="1" applyBorder="1" applyAlignment="1">
      <alignment horizontal="left" vertical="center" wrapText="1"/>
    </xf>
    <xf numFmtId="0" fontId="79" fillId="0" borderId="0" xfId="0" applyFont="1" applyFill="1" applyBorder="1" applyAlignment="1">
      <alignment horizontal="left" vertical="center" wrapText="1"/>
    </xf>
    <xf numFmtId="170" fontId="79" fillId="0" borderId="0" xfId="0" applyNumberFormat="1" applyFont="1" applyFill="1" applyBorder="1" applyAlignment="1">
      <alignment horizontal="center" vertical="center" wrapText="1"/>
    </xf>
    <xf numFmtId="170" fontId="79" fillId="0" borderId="0" xfId="0" applyNumberFormat="1" applyFont="1" applyFill="1" applyBorder="1" applyAlignment="1">
      <alignment horizontal="right" vertical="center" wrapText="1"/>
    </xf>
    <xf numFmtId="0" fontId="77" fillId="0" borderId="0" xfId="0" applyFont="1" applyFill="1" applyBorder="1" applyAlignment="1">
      <alignment horizontal="center" vertical="center" wrapText="1"/>
    </xf>
    <xf numFmtId="0" fontId="79" fillId="0" borderId="0" xfId="0" quotePrefix="1" applyFont="1" applyFill="1" applyBorder="1" applyAlignment="1">
      <alignment horizontal="center" vertical="center"/>
    </xf>
    <xf numFmtId="170" fontId="81" fillId="0" borderId="0" xfId="0" applyNumberFormat="1" applyFont="1" applyFill="1" applyBorder="1" applyAlignment="1">
      <alignment vertical="center"/>
    </xf>
    <xf numFmtId="0" fontId="79" fillId="0" borderId="0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quotePrefix="1" applyFont="1" applyFill="1" applyBorder="1" applyAlignment="1">
      <alignment horizontal="center" vertical="center"/>
    </xf>
    <xf numFmtId="0" fontId="88" fillId="0" borderId="0" xfId="0" applyFont="1" applyFill="1" applyBorder="1" applyAlignment="1">
      <alignment horizontal="center" vertical="center" wrapText="1"/>
    </xf>
    <xf numFmtId="170" fontId="6" fillId="0" borderId="0" xfId="0" quotePrefix="1" applyNumberFormat="1" applyFont="1" applyFill="1" applyBorder="1" applyAlignment="1">
      <alignment vertical="center" wrapText="1"/>
    </xf>
    <xf numFmtId="0" fontId="86" fillId="0" borderId="0" xfId="0" applyFont="1" applyFill="1" applyBorder="1" applyAlignment="1">
      <alignment horizontal="center" vertical="center"/>
    </xf>
    <xf numFmtId="0" fontId="84" fillId="0" borderId="3" xfId="245" applyFont="1" applyFill="1" applyBorder="1" applyAlignment="1">
      <alignment horizontal="left" vertical="center" wrapText="1"/>
    </xf>
    <xf numFmtId="0" fontId="73" fillId="0" borderId="3" xfId="0" applyFont="1" applyFill="1" applyBorder="1" applyAlignment="1">
      <alignment horizontal="center" vertical="center"/>
    </xf>
    <xf numFmtId="0" fontId="79" fillId="0" borderId="3" xfId="245" applyFont="1" applyFill="1" applyBorder="1" applyAlignment="1">
      <alignment horizontal="left" vertical="center" wrapText="1"/>
    </xf>
    <xf numFmtId="0" fontId="73" fillId="0" borderId="3" xfId="245" applyFont="1" applyFill="1" applyBorder="1" applyAlignment="1">
      <alignment horizontal="left" vertical="center" wrapText="1"/>
    </xf>
    <xf numFmtId="0" fontId="70" fillId="0" borderId="3" xfId="245" applyFont="1" applyFill="1" applyBorder="1" applyAlignment="1">
      <alignment horizontal="left" vertical="center" wrapText="1"/>
    </xf>
    <xf numFmtId="0" fontId="73" fillId="0" borderId="3" xfId="245" applyFont="1" applyFill="1" applyBorder="1" applyAlignment="1">
      <alignment horizontal="center" vertical="center"/>
    </xf>
    <xf numFmtId="0" fontId="70" fillId="0" borderId="0" xfId="245" applyFont="1" applyFill="1" applyBorder="1" applyAlignment="1">
      <alignment horizontal="left" vertical="center" wrapText="1"/>
    </xf>
    <xf numFmtId="0" fontId="70" fillId="0" borderId="0" xfId="0" quotePrefix="1" applyFont="1" applyFill="1" applyBorder="1" applyAlignment="1">
      <alignment horizontal="center" vertical="center"/>
    </xf>
    <xf numFmtId="170" fontId="72" fillId="0" borderId="0" xfId="0" applyNumberFormat="1" applyFont="1" applyFill="1" applyBorder="1" applyAlignment="1">
      <alignment vertical="center"/>
    </xf>
    <xf numFmtId="0" fontId="70" fillId="0" borderId="0" xfId="0" applyFont="1" applyFill="1" applyAlignment="1">
      <alignment horizontal="left" vertical="center"/>
    </xf>
    <xf numFmtId="0" fontId="72" fillId="0" borderId="0" xfId="0" applyFont="1" applyFill="1" applyBorder="1" applyAlignment="1">
      <alignment horizontal="center" vertical="center"/>
    </xf>
    <xf numFmtId="0" fontId="73" fillId="0" borderId="15" xfId="245" applyFont="1" applyFill="1" applyBorder="1" applyAlignment="1">
      <alignment horizontal="center" vertical="center" wrapText="1"/>
    </xf>
    <xf numFmtId="0" fontId="73" fillId="0" borderId="15" xfId="245" applyFont="1" applyFill="1" applyBorder="1" applyAlignment="1">
      <alignment horizontal="left" vertical="center" wrapText="1"/>
    </xf>
    <xf numFmtId="0" fontId="73" fillId="0" borderId="14" xfId="245" applyFont="1" applyFill="1" applyBorder="1" applyAlignment="1">
      <alignment horizontal="left" vertical="center" wrapText="1"/>
    </xf>
    <xf numFmtId="0" fontId="73" fillId="0" borderId="16" xfId="245" applyFont="1" applyFill="1" applyBorder="1" applyAlignment="1">
      <alignment horizontal="left" vertical="center" wrapText="1"/>
    </xf>
    <xf numFmtId="0" fontId="71" fillId="0" borderId="0" xfId="245" applyFont="1" applyFill="1"/>
    <xf numFmtId="0" fontId="73" fillId="0" borderId="19" xfId="0" applyFont="1" applyFill="1" applyBorder="1" applyAlignment="1">
      <alignment horizontal="left" vertical="center" wrapText="1"/>
    </xf>
    <xf numFmtId="0" fontId="73" fillId="0" borderId="19" xfId="0" quotePrefix="1" applyFont="1" applyFill="1" applyBorder="1" applyAlignment="1">
      <alignment horizontal="center" vertical="center"/>
    </xf>
    <xf numFmtId="0" fontId="70" fillId="0" borderId="3" xfId="0" quotePrefix="1" applyFont="1" applyFill="1" applyBorder="1" applyAlignment="1">
      <alignment horizontal="center" vertical="center"/>
    </xf>
    <xf numFmtId="0" fontId="70" fillId="0" borderId="19" xfId="0" applyFont="1" applyFill="1" applyBorder="1" applyAlignment="1">
      <alignment horizontal="left" vertical="center" wrapText="1"/>
    </xf>
    <xf numFmtId="0" fontId="70" fillId="0" borderId="19" xfId="0" quotePrefix="1" applyFont="1" applyFill="1" applyBorder="1" applyAlignment="1">
      <alignment horizontal="center" vertical="center"/>
    </xf>
    <xf numFmtId="0" fontId="73" fillId="0" borderId="3" xfId="0" quotePrefix="1" applyFont="1" applyFill="1" applyBorder="1" applyAlignment="1">
      <alignment horizontal="center" vertical="center"/>
    </xf>
    <xf numFmtId="0" fontId="73" fillId="0" borderId="0" xfId="0" quotePrefix="1" applyFont="1" applyFill="1" applyBorder="1" applyAlignment="1">
      <alignment horizontal="center" vertical="center"/>
    </xf>
    <xf numFmtId="169" fontId="73" fillId="0" borderId="0" xfId="0" applyNumberFormat="1" applyFont="1" applyFill="1" applyBorder="1" applyAlignment="1">
      <alignment horizontal="center" vertical="center" wrapText="1"/>
    </xf>
    <xf numFmtId="169" fontId="73" fillId="0" borderId="0" xfId="0" applyNumberFormat="1" applyFont="1" applyFill="1" applyBorder="1" applyAlignment="1">
      <alignment horizontal="right" vertical="center" wrapText="1"/>
    </xf>
    <xf numFmtId="169" fontId="73" fillId="0" borderId="0" xfId="0" applyNumberFormat="1" applyFont="1" applyFill="1" applyBorder="1" applyAlignment="1">
      <alignment horizontal="right" vertical="center"/>
    </xf>
    <xf numFmtId="0" fontId="73" fillId="0" borderId="0" xfId="0" applyFont="1" applyFill="1" applyAlignment="1">
      <alignment vertical="center"/>
    </xf>
    <xf numFmtId="0" fontId="8" fillId="0" borderId="3" xfId="0" applyFont="1" applyFill="1" applyBorder="1" applyAlignment="1">
      <alignment horizontal="left" vertical="center" wrapText="1"/>
    </xf>
    <xf numFmtId="178" fontId="73" fillId="0" borderId="26" xfId="0" applyNumberFormat="1" applyFont="1" applyFill="1" applyBorder="1" applyAlignment="1">
      <alignment horizontal="center" vertical="center" wrapText="1"/>
    </xf>
    <xf numFmtId="178" fontId="70" fillId="0" borderId="26" xfId="0" applyNumberFormat="1" applyFont="1" applyFill="1" applyBorder="1" applyAlignment="1">
      <alignment vertical="center"/>
    </xf>
    <xf numFmtId="0" fontId="70" fillId="0" borderId="26" xfId="0" quotePrefix="1" applyFont="1" applyFill="1" applyBorder="1" applyAlignment="1">
      <alignment horizontal="center" vertical="center"/>
    </xf>
    <xf numFmtId="0" fontId="73" fillId="0" borderId="26" xfId="0" applyFont="1" applyFill="1" applyBorder="1" applyAlignment="1">
      <alignment horizontal="center" vertical="center" wrapText="1"/>
    </xf>
    <xf numFmtId="178" fontId="73" fillId="0" borderId="3" xfId="0" applyNumberFormat="1" applyFont="1" applyFill="1" applyBorder="1" applyAlignment="1">
      <alignment vertical="center"/>
    </xf>
    <xf numFmtId="0" fontId="5" fillId="0" borderId="19" xfId="0" applyFont="1" applyFill="1" applyBorder="1" applyAlignment="1">
      <alignment horizontal="left" vertical="center" wrapText="1"/>
    </xf>
    <xf numFmtId="0" fontId="73" fillId="0" borderId="26" xfId="0" quotePrefix="1" applyFont="1" applyFill="1" applyBorder="1" applyAlignment="1">
      <alignment horizontal="center" vertical="center"/>
    </xf>
    <xf numFmtId="179" fontId="70" fillId="0" borderId="0" xfId="0" applyNumberFormat="1" applyFont="1" applyFill="1" applyBorder="1" applyAlignment="1">
      <alignment horizontal="center" vertical="center" wrapText="1"/>
    </xf>
    <xf numFmtId="179" fontId="73" fillId="0" borderId="0" xfId="0" applyNumberFormat="1" applyFont="1" applyFill="1" applyBorder="1" applyAlignment="1">
      <alignment vertical="center"/>
    </xf>
    <xf numFmtId="170" fontId="70" fillId="0" borderId="0" xfId="0" quotePrefix="1" applyNumberFormat="1" applyFont="1" applyFill="1" applyBorder="1" applyAlignment="1">
      <alignment vertical="center" wrapText="1"/>
    </xf>
    <xf numFmtId="0" fontId="70" fillId="0" borderId="0" xfId="0" applyFont="1" applyFill="1" applyBorder="1"/>
    <xf numFmtId="0" fontId="70" fillId="0" borderId="0" xfId="0" applyFont="1" applyFill="1" applyBorder="1" applyAlignment="1">
      <alignment horizontal="left" vertical="center" wrapText="1" shrinkToFit="1"/>
    </xf>
    <xf numFmtId="0" fontId="70" fillId="0" borderId="15" xfId="0" applyFont="1" applyFill="1" applyBorder="1" applyAlignment="1">
      <alignment vertical="center" wrapText="1"/>
    </xf>
    <xf numFmtId="1" fontId="70" fillId="0" borderId="0" xfId="0" applyNumberFormat="1" applyFont="1" applyFill="1" applyBorder="1" applyAlignment="1">
      <alignment horizontal="center" vertical="center"/>
    </xf>
    <xf numFmtId="0" fontId="87" fillId="0" borderId="26" xfId="0" applyFont="1" applyFill="1" applyBorder="1" applyAlignment="1">
      <alignment horizontal="left" vertical="center" wrapText="1"/>
    </xf>
    <xf numFmtId="178" fontId="6" fillId="0" borderId="26" xfId="0" applyNumberFormat="1" applyFont="1" applyFill="1" applyBorder="1" applyAlignment="1">
      <alignment horizontal="center" vertical="center" wrapText="1"/>
    </xf>
    <xf numFmtId="173" fontId="79" fillId="0" borderId="19" xfId="0" applyNumberFormat="1" applyFont="1" applyFill="1" applyBorder="1" applyAlignment="1">
      <alignment horizontal="center" vertical="center" wrapText="1"/>
    </xf>
    <xf numFmtId="178" fontId="70" fillId="0" borderId="27" xfId="0" applyNumberFormat="1" applyFont="1" applyFill="1" applyBorder="1" applyAlignment="1">
      <alignment horizontal="right" vertical="center" wrapText="1"/>
    </xf>
    <xf numFmtId="0" fontId="70" fillId="0" borderId="28" xfId="0" quotePrefix="1" applyFont="1" applyFill="1" applyBorder="1" applyAlignment="1">
      <alignment horizontal="center" vertical="center"/>
    </xf>
    <xf numFmtId="173" fontId="70" fillId="0" borderId="28" xfId="0" applyNumberFormat="1" applyFont="1" applyFill="1" applyBorder="1" applyAlignment="1">
      <alignment horizontal="right" vertical="center" wrapText="1"/>
    </xf>
    <xf numFmtId="173" fontId="73" fillId="0" borderId="28" xfId="0" applyNumberFormat="1" applyFont="1" applyFill="1" applyBorder="1" applyAlignment="1">
      <alignment horizontal="center" vertical="center" wrapText="1"/>
    </xf>
    <xf numFmtId="173" fontId="70" fillId="0" borderId="28" xfId="0" applyNumberFormat="1" applyFont="1" applyFill="1" applyBorder="1" applyAlignment="1">
      <alignment horizontal="center" vertical="center" wrapText="1"/>
    </xf>
    <xf numFmtId="0" fontId="87" fillId="0" borderId="28" xfId="0" applyFont="1" applyFill="1" applyBorder="1" applyAlignment="1">
      <alignment horizontal="left" vertical="center" wrapText="1"/>
    </xf>
    <xf numFmtId="0" fontId="6" fillId="0" borderId="28" xfId="0" applyFont="1" applyFill="1" applyBorder="1" applyAlignment="1">
      <alignment horizontal="left" vertical="center" wrapText="1"/>
    </xf>
    <xf numFmtId="0" fontId="87" fillId="0" borderId="29" xfId="0" applyFont="1" applyFill="1" applyBorder="1" applyAlignment="1">
      <alignment horizontal="left" vertical="center" wrapText="1"/>
    </xf>
    <xf numFmtId="178" fontId="6" fillId="0" borderId="29" xfId="0" applyNumberFormat="1" applyFont="1" applyFill="1" applyBorder="1" applyAlignment="1">
      <alignment horizontal="center" vertical="center" wrapText="1"/>
    </xf>
    <xf numFmtId="0" fontId="6" fillId="0" borderId="29" xfId="0" quotePrefix="1" applyFont="1" applyFill="1" applyBorder="1" applyAlignment="1">
      <alignment horizontal="center" vertical="center"/>
    </xf>
    <xf numFmtId="178" fontId="6" fillId="0" borderId="29" xfId="0" applyNumberFormat="1" applyFont="1" applyFill="1" applyBorder="1" applyAlignment="1">
      <alignment horizontal="right" vertical="center" wrapText="1"/>
    </xf>
    <xf numFmtId="180" fontId="6" fillId="0" borderId="29" xfId="0" applyNumberFormat="1" applyFont="1" applyFill="1" applyBorder="1" applyAlignment="1">
      <alignment horizontal="left" vertical="center" wrapText="1"/>
    </xf>
    <xf numFmtId="0" fontId="70" fillId="0" borderId="29" xfId="0" quotePrefix="1" applyFont="1" applyFill="1" applyBorder="1" applyAlignment="1">
      <alignment horizontal="center" vertical="center"/>
    </xf>
    <xf numFmtId="178" fontId="70" fillId="0" borderId="30" xfId="0" applyNumberFormat="1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left" vertical="center" wrapText="1"/>
    </xf>
    <xf numFmtId="0" fontId="74" fillId="0" borderId="3" xfId="0" applyFont="1" applyFill="1" applyBorder="1" applyAlignment="1">
      <alignment horizontal="left" vertical="center" wrapText="1"/>
    </xf>
    <xf numFmtId="0" fontId="73" fillId="0" borderId="3" xfId="0" quotePrefix="1" applyNumberFormat="1" applyFont="1" applyFill="1" applyBorder="1" applyAlignment="1">
      <alignment horizontal="center" vertical="center" wrapText="1"/>
    </xf>
    <xf numFmtId="0" fontId="70" fillId="0" borderId="3" xfId="0" applyNumberFormat="1" applyFont="1" applyFill="1" applyBorder="1" applyAlignment="1">
      <alignment horizontal="center" vertical="center" wrapText="1"/>
    </xf>
    <xf numFmtId="3" fontId="70" fillId="0" borderId="0" xfId="0" applyNumberFormat="1" applyFont="1" applyFill="1" applyBorder="1" applyAlignment="1">
      <alignment vertical="center"/>
    </xf>
    <xf numFmtId="0" fontId="6" fillId="0" borderId="30" xfId="0" applyFont="1" applyFill="1" applyBorder="1" applyAlignment="1">
      <alignment horizontal="left" vertical="center" wrapText="1"/>
    </xf>
    <xf numFmtId="0" fontId="73" fillId="0" borderId="30" xfId="0" quotePrefix="1" applyFont="1" applyFill="1" applyBorder="1" applyAlignment="1">
      <alignment horizontal="center" vertical="center"/>
    </xf>
    <xf numFmtId="178" fontId="73" fillId="0" borderId="30" xfId="0" applyNumberFormat="1" applyFont="1" applyFill="1" applyBorder="1" applyAlignment="1">
      <alignment horizontal="center" vertical="center" wrapText="1"/>
    </xf>
    <xf numFmtId="0" fontId="73" fillId="0" borderId="27" xfId="0" quotePrefix="1" applyFont="1" applyFill="1" applyBorder="1" applyAlignment="1">
      <alignment horizontal="center" vertical="center"/>
    </xf>
    <xf numFmtId="178" fontId="73" fillId="0" borderId="27" xfId="0" applyNumberFormat="1" applyFont="1" applyFill="1" applyBorder="1" applyAlignment="1">
      <alignment horizontal="center" vertical="center" wrapText="1"/>
    </xf>
    <xf numFmtId="0" fontId="6" fillId="0" borderId="26" xfId="0" quotePrefix="1" applyFont="1" applyFill="1" applyBorder="1" applyAlignment="1">
      <alignment horizontal="center" vertical="center"/>
    </xf>
    <xf numFmtId="178" fontId="73" fillId="0" borderId="29" xfId="0" applyNumberFormat="1" applyFont="1" applyFill="1" applyBorder="1" applyAlignment="1">
      <alignment horizontal="center" vertical="center" wrapText="1"/>
    </xf>
    <xf numFmtId="0" fontId="87" fillId="0" borderId="3" xfId="0" quotePrefix="1" applyFont="1" applyFill="1" applyBorder="1" applyAlignment="1">
      <alignment horizontal="center" vertical="center"/>
    </xf>
    <xf numFmtId="179" fontId="70" fillId="0" borderId="3" xfId="0" applyNumberFormat="1" applyFont="1" applyFill="1" applyBorder="1" applyAlignment="1">
      <alignment vertical="center"/>
    </xf>
    <xf numFmtId="173" fontId="70" fillId="0" borderId="36" xfId="0" applyNumberFormat="1" applyFont="1" applyFill="1" applyBorder="1" applyAlignment="1">
      <alignment horizontal="right" vertical="center" wrapText="1"/>
    </xf>
    <xf numFmtId="0" fontId="6" fillId="0" borderId="36" xfId="0" applyFont="1" applyFill="1" applyBorder="1" applyAlignment="1">
      <alignment horizontal="left" vertical="center" wrapText="1"/>
    </xf>
    <xf numFmtId="180" fontId="6" fillId="0" borderId="36" xfId="0" applyNumberFormat="1" applyFont="1" applyFill="1" applyBorder="1" applyAlignment="1">
      <alignment horizontal="left" vertical="center" wrapText="1"/>
    </xf>
    <xf numFmtId="178" fontId="6" fillId="0" borderId="38" xfId="0" applyNumberFormat="1" applyFont="1" applyFill="1" applyBorder="1" applyAlignment="1">
      <alignment horizontal="right" vertical="center" wrapText="1"/>
    </xf>
    <xf numFmtId="0" fontId="73" fillId="0" borderId="38" xfId="0" quotePrefix="1" applyFont="1" applyFill="1" applyBorder="1" applyAlignment="1">
      <alignment horizontal="center" vertical="center"/>
    </xf>
    <xf numFmtId="178" fontId="70" fillId="0" borderId="38" xfId="0" applyNumberFormat="1" applyFont="1" applyFill="1" applyBorder="1" applyAlignment="1">
      <alignment horizontal="right" vertical="center" wrapText="1"/>
    </xf>
    <xf numFmtId="180" fontId="6" fillId="0" borderId="38" xfId="0" applyNumberFormat="1" applyFont="1" applyFill="1" applyBorder="1" applyAlignment="1">
      <alignment horizontal="left" vertical="center" wrapText="1"/>
    </xf>
    <xf numFmtId="180" fontId="86" fillId="0" borderId="38" xfId="0" applyNumberFormat="1" applyFont="1" applyFill="1" applyBorder="1" applyAlignment="1">
      <alignment horizontal="left" vertical="center" wrapText="1"/>
    </xf>
    <xf numFmtId="178" fontId="79" fillId="0" borderId="26" xfId="0" applyNumberFormat="1" applyFont="1" applyFill="1" applyBorder="1" applyAlignment="1">
      <alignment horizontal="center" vertical="center" wrapText="1"/>
    </xf>
    <xf numFmtId="178" fontId="79" fillId="0" borderId="26" xfId="0" applyNumberFormat="1" applyFont="1" applyFill="1" applyBorder="1" applyAlignment="1">
      <alignment horizontal="center" vertical="center"/>
    </xf>
    <xf numFmtId="178" fontId="81" fillId="0" borderId="0" xfId="0" applyNumberFormat="1" applyFont="1" applyFill="1" applyBorder="1" applyAlignment="1">
      <alignment horizontal="center" vertical="center"/>
    </xf>
    <xf numFmtId="178" fontId="84" fillId="0" borderId="13" xfId="0" applyNumberFormat="1" applyFont="1" applyFill="1" applyBorder="1" applyAlignment="1">
      <alignment horizontal="center" vertical="center"/>
    </xf>
    <xf numFmtId="178" fontId="79" fillId="0" borderId="13" xfId="0" applyNumberFormat="1" applyFont="1" applyFill="1" applyBorder="1" applyAlignment="1">
      <alignment vertical="center"/>
    </xf>
    <xf numFmtId="178" fontId="84" fillId="0" borderId="13" xfId="0" applyNumberFormat="1" applyFont="1" applyFill="1" applyBorder="1" applyAlignment="1">
      <alignment vertical="center"/>
    </xf>
    <xf numFmtId="178" fontId="82" fillId="0" borderId="0" xfId="0" applyNumberFormat="1" applyFont="1" applyFill="1" applyAlignment="1">
      <alignment horizontal="center" vertical="center"/>
    </xf>
    <xf numFmtId="178" fontId="82" fillId="0" borderId="0" xfId="0" applyNumberFormat="1" applyFont="1" applyFill="1" applyAlignment="1">
      <alignment vertical="center"/>
    </xf>
    <xf numFmtId="178" fontId="79" fillId="0" borderId="26" xfId="245" applyNumberFormat="1" applyFont="1" applyFill="1" applyBorder="1" applyAlignment="1">
      <alignment horizontal="left" vertical="center" wrapText="1"/>
    </xf>
    <xf numFmtId="178" fontId="79" fillId="0" borderId="26" xfId="0" applyNumberFormat="1" applyFont="1" applyFill="1" applyBorder="1" applyAlignment="1" applyProtection="1">
      <alignment horizontal="left" vertical="center" wrapText="1"/>
      <protection locked="0"/>
    </xf>
    <xf numFmtId="3" fontId="79" fillId="0" borderId="26" xfId="0" applyNumberFormat="1" applyFont="1" applyFill="1" applyBorder="1" applyAlignment="1">
      <alignment horizontal="center" vertical="center" wrapText="1"/>
    </xf>
    <xf numFmtId="178" fontId="84" fillId="0" borderId="26" xfId="0" applyNumberFormat="1" applyFont="1" applyFill="1" applyBorder="1" applyAlignment="1" applyProtection="1">
      <alignment horizontal="left" vertical="center" wrapText="1"/>
      <protection locked="0"/>
    </xf>
    <xf numFmtId="0" fontId="85" fillId="0" borderId="0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left" vertical="center" wrapText="1"/>
    </xf>
    <xf numFmtId="0" fontId="6" fillId="0" borderId="3" xfId="237" applyNumberFormat="1" applyFont="1" applyFill="1" applyBorder="1" applyAlignment="1">
      <alignment horizontal="center" vertical="center" wrapText="1"/>
    </xf>
    <xf numFmtId="179" fontId="86" fillId="0" borderId="3" xfId="237" applyNumberFormat="1" applyFont="1" applyFill="1" applyBorder="1" applyAlignment="1">
      <alignment horizontal="center" vertical="center" wrapText="1"/>
    </xf>
    <xf numFmtId="49" fontId="6" fillId="0" borderId="3" xfId="237" applyNumberFormat="1" applyFont="1" applyFill="1" applyBorder="1" applyAlignment="1">
      <alignment horizontal="left" vertical="center" wrapText="1"/>
    </xf>
    <xf numFmtId="0" fontId="6" fillId="0" borderId="3" xfId="237" applyFont="1" applyFill="1" applyBorder="1" applyAlignment="1">
      <alignment horizontal="center" vertical="center" wrapText="1"/>
    </xf>
    <xf numFmtId="0" fontId="70" fillId="0" borderId="0" xfId="0" applyFont="1" applyFill="1" applyAlignment="1">
      <alignment horizontal="right" vertical="center"/>
    </xf>
    <xf numFmtId="0" fontId="70" fillId="0" borderId="15" xfId="0" applyFont="1" applyFill="1" applyBorder="1" applyAlignment="1">
      <alignment horizontal="center" vertical="center" wrapText="1" shrinkToFit="1"/>
    </xf>
    <xf numFmtId="170" fontId="73" fillId="0" borderId="0" xfId="0" applyNumberFormat="1" applyFont="1" applyFill="1" applyBorder="1" applyAlignment="1">
      <alignment horizontal="center" vertical="center" wrapText="1"/>
    </xf>
    <xf numFmtId="170" fontId="73" fillId="0" borderId="0" xfId="0" applyNumberFormat="1" applyFont="1" applyFill="1" applyBorder="1" applyAlignment="1">
      <alignment horizontal="center" vertical="center"/>
    </xf>
    <xf numFmtId="3" fontId="70" fillId="0" borderId="3" xfId="0" applyNumberFormat="1" applyFont="1" applyFill="1" applyBorder="1" applyAlignment="1">
      <alignment horizontal="center" vertical="center" wrapText="1" shrinkToFit="1"/>
    </xf>
    <xf numFmtId="0" fontId="70" fillId="0" borderId="13" xfId="0" applyFont="1" applyFill="1" applyBorder="1" applyAlignment="1">
      <alignment vertical="center"/>
    </xf>
    <xf numFmtId="3" fontId="73" fillId="0" borderId="36" xfId="0" applyNumberFormat="1" applyFont="1" applyFill="1" applyBorder="1" applyAlignment="1">
      <alignment horizontal="center" vertical="center" wrapText="1"/>
    </xf>
    <xf numFmtId="179" fontId="70" fillId="0" borderId="30" xfId="0" applyNumberFormat="1" applyFont="1" applyFill="1" applyBorder="1" applyAlignment="1">
      <alignment horizontal="center" vertical="center" wrapText="1"/>
    </xf>
    <xf numFmtId="180" fontId="70" fillId="0" borderId="30" xfId="0" applyNumberFormat="1" applyFont="1" applyFill="1" applyBorder="1" applyAlignment="1">
      <alignment horizontal="center" vertical="center" wrapText="1"/>
    </xf>
    <xf numFmtId="169" fontId="70" fillId="0" borderId="0" xfId="0" applyNumberFormat="1" applyFont="1" applyFill="1" applyBorder="1" applyAlignment="1">
      <alignment horizontal="center" vertical="center" wrapText="1"/>
    </xf>
    <xf numFmtId="3" fontId="70" fillId="0" borderId="3" xfId="0" applyNumberFormat="1" applyFont="1" applyFill="1" applyBorder="1" applyAlignment="1">
      <alignment horizontal="center" vertical="center" wrapText="1"/>
    </xf>
    <xf numFmtId="3" fontId="70" fillId="0" borderId="3" xfId="0" applyNumberFormat="1" applyFont="1" applyFill="1" applyBorder="1" applyAlignment="1">
      <alignment horizontal="left" vertical="center" wrapText="1"/>
    </xf>
    <xf numFmtId="0" fontId="70" fillId="0" borderId="0" xfId="0" applyFont="1" applyFill="1" applyBorder="1" applyAlignment="1">
      <alignment horizontal="center"/>
    </xf>
    <xf numFmtId="0" fontId="70" fillId="0" borderId="0" xfId="0" applyFont="1" applyFill="1" applyBorder="1" applyAlignment="1"/>
    <xf numFmtId="0" fontId="72" fillId="0" borderId="0" xfId="0" applyFont="1" applyFill="1" applyAlignment="1">
      <alignment horizontal="center" vertical="center"/>
    </xf>
    <xf numFmtId="0" fontId="70" fillId="0" borderId="0" xfId="0" applyFont="1" applyFill="1" applyAlignment="1">
      <alignment vertical="center" wrapText="1" shrinkToFit="1"/>
    </xf>
    <xf numFmtId="0" fontId="70" fillId="0" borderId="0" xfId="0" applyFont="1" applyFill="1" applyBorder="1" applyAlignment="1">
      <alignment vertical="center" wrapText="1" shrinkToFit="1"/>
    </xf>
    <xf numFmtId="0" fontId="92" fillId="0" borderId="0" xfId="0" applyFont="1" applyFill="1" applyAlignment="1">
      <alignment vertical="center"/>
    </xf>
    <xf numFmtId="173" fontId="79" fillId="0" borderId="3" xfId="0" applyNumberFormat="1" applyFont="1" applyFill="1" applyBorder="1" applyAlignment="1">
      <alignment horizontal="center" vertical="center" wrapText="1"/>
    </xf>
    <xf numFmtId="173" fontId="84" fillId="0" borderId="3" xfId="0" applyNumberFormat="1" applyFont="1" applyFill="1" applyBorder="1" applyAlignment="1">
      <alignment horizontal="center" vertical="center" wrapText="1"/>
    </xf>
    <xf numFmtId="173" fontId="73" fillId="0" borderId="28" xfId="0" applyNumberFormat="1" applyFont="1" applyFill="1" applyBorder="1" applyAlignment="1">
      <alignment vertical="center" wrapText="1"/>
    </xf>
    <xf numFmtId="177" fontId="5" fillId="30" borderId="3" xfId="0" applyNumberFormat="1" applyFont="1" applyFill="1" applyBorder="1" applyAlignment="1">
      <alignment horizontal="center" vertical="center" wrapText="1"/>
    </xf>
    <xf numFmtId="177" fontId="6" fillId="30" borderId="3" xfId="0" applyNumberFormat="1" applyFont="1" applyFill="1" applyBorder="1" applyAlignment="1">
      <alignment horizontal="center" vertical="center" wrapText="1"/>
    </xf>
    <xf numFmtId="170" fontId="79" fillId="0" borderId="0" xfId="0" applyNumberFormat="1" applyFont="1" applyFill="1" applyBorder="1" applyAlignment="1">
      <alignment vertical="center"/>
    </xf>
    <xf numFmtId="173" fontId="70" fillId="0" borderId="0" xfId="0" applyNumberFormat="1" applyFont="1" applyFill="1" applyAlignment="1">
      <alignment vertical="center"/>
    </xf>
    <xf numFmtId="0" fontId="87" fillId="0" borderId="38" xfId="0" applyFont="1" applyFill="1" applyBorder="1" applyAlignment="1">
      <alignment horizontal="left" vertical="center" wrapText="1"/>
    </xf>
    <xf numFmtId="0" fontId="73" fillId="0" borderId="38" xfId="0" applyFont="1" applyFill="1" applyBorder="1" applyAlignment="1">
      <alignment horizontal="center" vertical="center" wrapText="1"/>
    </xf>
    <xf numFmtId="178" fontId="70" fillId="0" borderId="38" xfId="0" applyNumberFormat="1" applyFont="1" applyFill="1" applyBorder="1" applyAlignment="1">
      <alignment vertical="center"/>
    </xf>
    <xf numFmtId="178" fontId="92" fillId="0" borderId="0" xfId="0" applyNumberFormat="1" applyFont="1" applyFill="1" applyBorder="1" applyAlignment="1">
      <alignment vertical="center"/>
    </xf>
    <xf numFmtId="173" fontId="79" fillId="0" borderId="0" xfId="0" applyNumberFormat="1" applyFont="1" applyFill="1" applyAlignment="1">
      <alignment vertical="center"/>
    </xf>
    <xf numFmtId="0" fontId="79" fillId="0" borderId="38" xfId="0" applyNumberFormat="1" applyFont="1" applyFill="1" applyBorder="1" applyAlignment="1">
      <alignment horizontal="center" vertical="center"/>
    </xf>
    <xf numFmtId="178" fontId="79" fillId="0" borderId="38" xfId="182" applyNumberFormat="1" applyFont="1" applyFill="1" applyBorder="1" applyAlignment="1">
      <alignment vertical="center" wrapText="1"/>
      <protection locked="0"/>
    </xf>
    <xf numFmtId="1" fontId="79" fillId="0" borderId="38" xfId="0" applyNumberFormat="1" applyFont="1" applyFill="1" applyBorder="1" applyAlignment="1">
      <alignment horizontal="center" vertical="center"/>
    </xf>
    <xf numFmtId="178" fontId="84" fillId="0" borderId="38" xfId="182" applyNumberFormat="1" applyFont="1" applyFill="1" applyBorder="1" applyAlignment="1">
      <alignment vertical="center" wrapText="1"/>
      <protection locked="0"/>
    </xf>
    <xf numFmtId="178" fontId="84" fillId="0" borderId="38" xfId="0" applyNumberFormat="1" applyFont="1" applyFill="1" applyBorder="1" applyAlignment="1">
      <alignment horizontal="center" vertical="center" wrapText="1"/>
    </xf>
    <xf numFmtId="178" fontId="79" fillId="0" borderId="23" xfId="0" applyNumberFormat="1" applyFont="1" applyFill="1" applyBorder="1" applyAlignment="1">
      <alignment vertical="center"/>
    </xf>
    <xf numFmtId="178" fontId="92" fillId="0" borderId="23" xfId="0" applyNumberFormat="1" applyFont="1" applyFill="1" applyBorder="1" applyAlignment="1">
      <alignment vertical="center"/>
    </xf>
    <xf numFmtId="178" fontId="6" fillId="0" borderId="38" xfId="0" applyNumberFormat="1" applyFont="1" applyFill="1" applyBorder="1" applyAlignment="1">
      <alignment horizontal="center" vertical="center" wrapText="1"/>
    </xf>
    <xf numFmtId="178" fontId="5" fillId="0" borderId="38" xfId="0" applyNumberFormat="1" applyFont="1" applyFill="1" applyBorder="1" applyAlignment="1">
      <alignment horizontal="right" vertical="center" wrapText="1"/>
    </xf>
    <xf numFmtId="0" fontId="73" fillId="0" borderId="3" xfId="0" applyFont="1" applyFill="1" applyBorder="1" applyAlignment="1">
      <alignment horizontal="left" vertical="center"/>
    </xf>
    <xf numFmtId="178" fontId="6" fillId="0" borderId="0" xfId="0" applyNumberFormat="1" applyFont="1" applyFill="1" applyAlignment="1">
      <alignment vertical="center"/>
    </xf>
    <xf numFmtId="178" fontId="93" fillId="0" borderId="0" xfId="0" applyNumberFormat="1" applyFont="1" applyFill="1" applyBorder="1" applyAlignment="1">
      <alignment vertical="center"/>
    </xf>
    <xf numFmtId="178" fontId="70" fillId="0" borderId="26" xfId="245" applyNumberFormat="1" applyFont="1" applyFill="1" applyBorder="1" applyAlignment="1">
      <alignment horizontal="left" vertical="center" wrapText="1"/>
    </xf>
    <xf numFmtId="3" fontId="70" fillId="0" borderId="26" xfId="0" applyNumberFormat="1" applyFont="1" applyFill="1" applyBorder="1" applyAlignment="1">
      <alignment horizontal="center" vertical="center" wrapText="1"/>
    </xf>
    <xf numFmtId="178" fontId="73" fillId="0" borderId="26" xfId="0" applyNumberFormat="1" applyFont="1" applyFill="1" applyBorder="1" applyAlignment="1" applyProtection="1">
      <alignment horizontal="left" vertical="center" wrapText="1"/>
      <protection locked="0"/>
    </xf>
    <xf numFmtId="178" fontId="70" fillId="0" borderId="26" xfId="182" applyNumberFormat="1" applyFont="1" applyFill="1" applyBorder="1" applyAlignment="1">
      <alignment vertical="center" wrapText="1"/>
      <protection locked="0"/>
    </xf>
    <xf numFmtId="3" fontId="70" fillId="0" borderId="26" xfId="0" applyNumberFormat="1" applyFont="1" applyFill="1" applyBorder="1" applyAlignment="1">
      <alignment horizontal="center" vertical="center"/>
    </xf>
    <xf numFmtId="178" fontId="73" fillId="0" borderId="26" xfId="182" applyNumberFormat="1" applyFont="1" applyFill="1" applyBorder="1" applyAlignment="1">
      <alignment vertical="center" wrapText="1"/>
      <protection locked="0"/>
    </xf>
    <xf numFmtId="0" fontId="84" fillId="0" borderId="3" xfId="0" quotePrefix="1" applyFont="1" applyFill="1" applyBorder="1" applyAlignment="1">
      <alignment horizontal="center" vertical="center"/>
    </xf>
    <xf numFmtId="0" fontId="84" fillId="0" borderId="3" xfId="0" applyFont="1" applyFill="1" applyBorder="1" applyAlignment="1">
      <alignment horizontal="center" vertical="center" wrapText="1"/>
    </xf>
    <xf numFmtId="0" fontId="79" fillId="0" borderId="3" xfId="0" quotePrefix="1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" xfId="0" quotePrefix="1" applyFont="1" applyFill="1" applyBorder="1" applyAlignment="1">
      <alignment horizontal="center" vertical="center"/>
    </xf>
    <xf numFmtId="0" fontId="5" fillId="0" borderId="37" xfId="0" quotePrefix="1" applyFont="1" applyFill="1" applyBorder="1" applyAlignment="1">
      <alignment horizontal="center" vertical="center"/>
    </xf>
    <xf numFmtId="0" fontId="5" fillId="0" borderId="38" xfId="0" quotePrefix="1" applyFont="1" applyFill="1" applyBorder="1" applyAlignment="1">
      <alignment horizontal="center" vertical="center"/>
    </xf>
    <xf numFmtId="0" fontId="5" fillId="0" borderId="29" xfId="0" quotePrefix="1" applyFont="1" applyFill="1" applyBorder="1" applyAlignment="1">
      <alignment horizontal="center" vertical="center"/>
    </xf>
    <xf numFmtId="0" fontId="6" fillId="0" borderId="38" xfId="0" quotePrefix="1" applyFont="1" applyFill="1" applyBorder="1" applyAlignment="1">
      <alignment horizontal="center" vertical="center"/>
    </xf>
    <xf numFmtId="0" fontId="94" fillId="0" borderId="38" xfId="0" applyFont="1" applyFill="1" applyBorder="1" applyAlignment="1">
      <alignment horizontal="left" vertical="center" wrapText="1"/>
    </xf>
    <xf numFmtId="173" fontId="70" fillId="0" borderId="38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170" fontId="7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93" fillId="0" borderId="0" xfId="245" applyFont="1" applyFill="1" applyBorder="1" applyAlignment="1">
      <alignment vertical="center"/>
    </xf>
    <xf numFmtId="173" fontId="73" fillId="0" borderId="14" xfId="245" applyNumberFormat="1" applyFont="1" applyFill="1" applyBorder="1" applyAlignment="1">
      <alignment horizontal="left" vertical="center" wrapText="1"/>
    </xf>
    <xf numFmtId="14" fontId="70" fillId="0" borderId="3" xfId="0" applyNumberFormat="1" applyFont="1" applyFill="1" applyBorder="1" applyAlignment="1">
      <alignment horizontal="left" vertical="center" wrapText="1" shrinkToFit="1"/>
    </xf>
    <xf numFmtId="180" fontId="86" fillId="0" borderId="39" xfId="0" applyNumberFormat="1" applyFont="1" applyFill="1" applyBorder="1" applyAlignment="1">
      <alignment horizontal="left" vertical="center"/>
    </xf>
    <xf numFmtId="180" fontId="6" fillId="0" borderId="39" xfId="0" applyNumberFormat="1" applyFont="1" applyFill="1" applyBorder="1" applyAlignment="1">
      <alignment horizontal="left" vertical="center" wrapText="1"/>
    </xf>
    <xf numFmtId="0" fontId="73" fillId="0" borderId="39" xfId="0" quotePrefix="1" applyFont="1" applyFill="1" applyBorder="1" applyAlignment="1">
      <alignment horizontal="center" vertical="center"/>
    </xf>
    <xf numFmtId="178" fontId="73" fillId="0" borderId="39" xfId="0" applyNumberFormat="1" applyFont="1" applyFill="1" applyBorder="1" applyAlignment="1">
      <alignment horizontal="center" vertical="center" wrapText="1"/>
    </xf>
    <xf numFmtId="0" fontId="86" fillId="0" borderId="39" xfId="0" applyFont="1" applyFill="1" applyBorder="1" applyAlignment="1">
      <alignment horizontal="left" vertical="center"/>
    </xf>
    <xf numFmtId="178" fontId="6" fillId="0" borderId="39" xfId="0" applyNumberFormat="1" applyFont="1" applyFill="1" applyBorder="1" applyAlignment="1">
      <alignment horizontal="right" vertical="center" wrapText="1"/>
    </xf>
    <xf numFmtId="0" fontId="87" fillId="0" borderId="40" xfId="0" applyFont="1" applyFill="1" applyBorder="1" applyAlignment="1">
      <alignment horizontal="left" vertical="center" wrapText="1"/>
    </xf>
    <xf numFmtId="0" fontId="5" fillId="0" borderId="40" xfId="0" applyFont="1" applyFill="1" applyBorder="1" applyAlignment="1">
      <alignment horizontal="center" vertical="center" wrapText="1"/>
    </xf>
    <xf numFmtId="178" fontId="6" fillId="0" borderId="40" xfId="0" applyNumberFormat="1" applyFont="1" applyFill="1" applyBorder="1" applyAlignment="1">
      <alignment horizontal="center" vertical="center" wrapText="1"/>
    </xf>
    <xf numFmtId="0" fontId="5" fillId="0" borderId="40" xfId="0" quotePrefix="1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left" vertical="center" wrapText="1"/>
    </xf>
    <xf numFmtId="178" fontId="70" fillId="0" borderId="41" xfId="0" applyNumberFormat="1" applyFont="1" applyFill="1" applyBorder="1" applyAlignment="1">
      <alignment horizontal="center" vertical="center" wrapText="1"/>
    </xf>
    <xf numFmtId="0" fontId="73" fillId="0" borderId="41" xfId="0" quotePrefix="1" applyFont="1" applyFill="1" applyBorder="1" applyAlignment="1">
      <alignment horizontal="center" vertical="center"/>
    </xf>
    <xf numFmtId="178" fontId="73" fillId="0" borderId="41" xfId="0" applyNumberFormat="1" applyFont="1" applyFill="1" applyBorder="1" applyAlignment="1">
      <alignment horizontal="center" vertical="center" wrapText="1"/>
    </xf>
    <xf numFmtId="173" fontId="73" fillId="0" borderId="41" xfId="0" applyNumberFormat="1" applyFont="1" applyFill="1" applyBorder="1" applyAlignment="1">
      <alignment horizontal="right" vertical="center" wrapText="1"/>
    </xf>
    <xf numFmtId="173" fontId="70" fillId="0" borderId="41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39" xfId="0" applyFont="1" applyFill="1" applyBorder="1" applyAlignment="1">
      <alignment horizontal="left" vertical="center" wrapText="1"/>
    </xf>
    <xf numFmtId="3" fontId="70" fillId="0" borderId="3" xfId="0" applyNumberFormat="1" applyFont="1" applyFill="1" applyBorder="1" applyAlignment="1">
      <alignment horizontal="right" vertical="center"/>
    </xf>
    <xf numFmtId="3" fontId="79" fillId="0" borderId="41" xfId="0" applyNumberFormat="1" applyFont="1" applyFill="1" applyBorder="1" applyAlignment="1">
      <alignment horizontal="right" vertical="center" wrapText="1"/>
    </xf>
    <xf numFmtId="3" fontId="79" fillId="0" borderId="41" xfId="0" applyNumberFormat="1" applyFont="1" applyFill="1" applyBorder="1" applyAlignment="1">
      <alignment horizontal="right" vertical="center"/>
    </xf>
    <xf numFmtId="0" fontId="79" fillId="0" borderId="41" xfId="0" applyFont="1" applyFill="1" applyBorder="1" applyAlignment="1">
      <alignment horizontal="right" vertical="center"/>
    </xf>
    <xf numFmtId="3" fontId="70" fillId="0" borderId="38" xfId="0" applyNumberFormat="1" applyFont="1" applyFill="1" applyBorder="1" applyAlignment="1">
      <alignment horizontal="right" vertical="center" wrapText="1"/>
    </xf>
    <xf numFmtId="3" fontId="70" fillId="0" borderId="38" xfId="0" applyNumberFormat="1" applyFont="1" applyFill="1" applyBorder="1" applyAlignment="1">
      <alignment horizontal="right" vertical="center"/>
    </xf>
    <xf numFmtId="0" fontId="70" fillId="0" borderId="38" xfId="0" applyFont="1" applyFill="1" applyBorder="1" applyAlignment="1">
      <alignment horizontal="right" vertical="center"/>
    </xf>
    <xf numFmtId="178" fontId="79" fillId="0" borderId="41" xfId="0" applyNumberFormat="1" applyFont="1" applyFill="1" applyBorder="1" applyAlignment="1">
      <alignment horizontal="right" vertical="center" wrapText="1"/>
    </xf>
    <xf numFmtId="178" fontId="84" fillId="0" borderId="29" xfId="0" applyNumberFormat="1" applyFont="1" applyFill="1" applyBorder="1" applyAlignment="1">
      <alignment horizontal="center" vertical="center" wrapText="1"/>
    </xf>
    <xf numFmtId="177" fontId="84" fillId="0" borderId="29" xfId="0" applyNumberFormat="1" applyFont="1" applyFill="1" applyBorder="1" applyAlignment="1">
      <alignment horizontal="center" vertical="center" wrapText="1"/>
    </xf>
    <xf numFmtId="0" fontId="73" fillId="0" borderId="0" xfId="0" applyFont="1" applyFill="1"/>
    <xf numFmtId="179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179" fontId="7" fillId="0" borderId="3" xfId="0" applyNumberFormat="1" applyFont="1" applyFill="1" applyBorder="1" applyAlignment="1">
      <alignment horizontal="center" vertical="center" wrapText="1"/>
    </xf>
    <xf numFmtId="179" fontId="7" fillId="0" borderId="3" xfId="0" applyNumberFormat="1" applyFont="1" applyFill="1" applyBorder="1" applyAlignment="1">
      <alignment vertical="center"/>
    </xf>
    <xf numFmtId="3" fontId="6" fillId="0" borderId="3" xfId="0" applyNumberFormat="1" applyFont="1" applyFill="1" applyBorder="1" applyAlignment="1">
      <alignment horizontal="right" vertical="center" wrapText="1"/>
    </xf>
    <xf numFmtId="179" fontId="6" fillId="0" borderId="3" xfId="0" applyNumberFormat="1" applyFont="1" applyFill="1" applyBorder="1" applyAlignment="1">
      <alignment vertical="center"/>
    </xf>
    <xf numFmtId="0" fontId="7" fillId="0" borderId="3" xfId="0" quotePrefix="1" applyFont="1" applyFill="1" applyBorder="1" applyAlignment="1">
      <alignment horizontal="center" vertical="center"/>
    </xf>
    <xf numFmtId="178" fontId="73" fillId="0" borderId="38" xfId="0" applyNumberFormat="1" applyFont="1" applyFill="1" applyBorder="1" applyAlignment="1">
      <alignment horizontal="center" vertical="center" wrapText="1"/>
    </xf>
    <xf numFmtId="178" fontId="73" fillId="0" borderId="3" xfId="0" applyNumberFormat="1" applyFont="1" applyFill="1" applyBorder="1" applyAlignment="1">
      <alignment horizontal="center" vertical="center" wrapText="1"/>
    </xf>
    <xf numFmtId="173" fontId="79" fillId="0" borderId="26" xfId="0" applyNumberFormat="1" applyFont="1" applyFill="1" applyBorder="1" applyAlignment="1">
      <alignment horizontal="center" vertical="center" wrapText="1"/>
    </xf>
    <xf numFmtId="173" fontId="73" fillId="0" borderId="16" xfId="245" applyNumberFormat="1" applyFont="1" applyFill="1" applyBorder="1" applyAlignment="1">
      <alignment horizontal="left" vertical="center" wrapText="1"/>
    </xf>
    <xf numFmtId="173" fontId="6" fillId="0" borderId="39" xfId="0" applyNumberFormat="1" applyFont="1" applyFill="1" applyBorder="1" applyAlignment="1">
      <alignment horizontal="right" vertical="center" wrapText="1"/>
    </xf>
    <xf numFmtId="178" fontId="73" fillId="0" borderId="3" xfId="0" applyNumberFormat="1" applyFont="1" applyFill="1" applyBorder="1" applyAlignment="1">
      <alignment horizontal="right" vertical="center" wrapText="1"/>
    </xf>
    <xf numFmtId="178" fontId="73" fillId="0" borderId="26" xfId="0" applyNumberFormat="1" applyFont="1" applyFill="1" applyBorder="1" applyAlignment="1">
      <alignment horizontal="right" vertical="center" wrapText="1"/>
    </xf>
    <xf numFmtId="178" fontId="70" fillId="0" borderId="28" xfId="0" applyNumberFormat="1" applyFont="1" applyFill="1" applyBorder="1" applyAlignment="1">
      <alignment horizontal="center" vertical="center" wrapText="1"/>
    </xf>
    <xf numFmtId="178" fontId="70" fillId="0" borderId="29" xfId="0" applyNumberFormat="1" applyFont="1" applyFill="1" applyBorder="1" applyAlignment="1">
      <alignment horizontal="right" vertical="center" wrapText="1"/>
    </xf>
    <xf numFmtId="173" fontId="73" fillId="0" borderId="28" xfId="0" applyNumberFormat="1" applyFont="1" applyFill="1" applyBorder="1" applyAlignment="1">
      <alignment horizontal="right" vertical="center" wrapText="1"/>
    </xf>
    <xf numFmtId="178" fontId="87" fillId="0" borderId="38" xfId="0" applyNumberFormat="1" applyFont="1" applyFill="1" applyBorder="1" applyAlignment="1">
      <alignment horizontal="center" vertical="center" wrapText="1"/>
    </xf>
    <xf numFmtId="178" fontId="87" fillId="0" borderId="40" xfId="0" applyNumberFormat="1" applyFont="1" applyFill="1" applyBorder="1" applyAlignment="1">
      <alignment horizontal="center" vertical="center" wrapText="1"/>
    </xf>
    <xf numFmtId="0" fontId="95" fillId="0" borderId="0" xfId="0" applyFont="1" applyFill="1" applyBorder="1" applyAlignment="1">
      <alignment vertical="center"/>
    </xf>
    <xf numFmtId="173" fontId="70" fillId="0" borderId="0" xfId="245" applyNumberFormat="1" applyFont="1" applyFill="1" applyBorder="1" applyAlignment="1">
      <alignment vertical="center"/>
    </xf>
    <xf numFmtId="178" fontId="70" fillId="0" borderId="39" xfId="0" applyNumberFormat="1" applyFont="1" applyFill="1" applyBorder="1" applyAlignment="1">
      <alignment horizontal="right" vertical="center" wrapText="1"/>
    </xf>
    <xf numFmtId="169" fontId="79" fillId="0" borderId="30" xfId="0" applyNumberFormat="1" applyFont="1" applyFill="1" applyBorder="1" applyAlignment="1">
      <alignment vertical="center" wrapText="1"/>
    </xf>
    <xf numFmtId="0" fontId="79" fillId="0" borderId="30" xfId="0" applyFont="1" applyFill="1" applyBorder="1" applyAlignment="1">
      <alignment vertical="center" wrapText="1"/>
    </xf>
    <xf numFmtId="173" fontId="5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181" fontId="6" fillId="0" borderId="0" xfId="0" applyNumberFormat="1" applyFont="1" applyFill="1" applyBorder="1" applyAlignment="1">
      <alignment vertical="center"/>
    </xf>
    <xf numFmtId="0" fontId="93" fillId="0" borderId="0" xfId="0" applyFont="1" applyFill="1" applyAlignment="1">
      <alignment vertical="center"/>
    </xf>
    <xf numFmtId="178" fontId="79" fillId="0" borderId="0" xfId="0" applyNumberFormat="1" applyFont="1" applyFill="1" applyBorder="1" applyAlignment="1">
      <alignment horizontal="center" vertical="center"/>
    </xf>
    <xf numFmtId="178" fontId="79" fillId="0" borderId="0" xfId="0" applyNumberFormat="1" applyFont="1" applyFill="1" applyBorder="1" applyAlignment="1">
      <alignment horizontal="center" vertical="center" wrapText="1"/>
    </xf>
    <xf numFmtId="178" fontId="79" fillId="0" borderId="0" xfId="0" applyNumberFormat="1" applyFont="1" applyFill="1" applyAlignment="1">
      <alignment horizontal="center" vertical="center"/>
    </xf>
    <xf numFmtId="178" fontId="79" fillId="0" borderId="0" xfId="0" applyNumberFormat="1" applyFont="1" applyFill="1" applyBorder="1" applyAlignment="1">
      <alignment horizontal="left" vertical="center"/>
    </xf>
    <xf numFmtId="178" fontId="79" fillId="0" borderId="0" xfId="0" applyNumberFormat="1" applyFont="1" applyFill="1" applyBorder="1" applyAlignment="1">
      <alignment vertical="center"/>
    </xf>
    <xf numFmtId="178" fontId="79" fillId="0" borderId="0" xfId="0" applyNumberFormat="1" applyFont="1" applyFill="1" applyAlignment="1">
      <alignment horizontal="left" vertical="center"/>
    </xf>
    <xf numFmtId="178" fontId="79" fillId="0" borderId="38" xfId="0" applyNumberFormat="1" applyFont="1" applyFill="1" applyBorder="1" applyAlignment="1">
      <alignment horizontal="center" vertical="center" wrapText="1"/>
    </xf>
    <xf numFmtId="0" fontId="79" fillId="0" borderId="38" xfId="0" applyNumberFormat="1" applyFont="1" applyFill="1" applyBorder="1" applyAlignment="1">
      <alignment horizontal="center" vertical="center" wrapText="1"/>
    </xf>
    <xf numFmtId="178" fontId="79" fillId="0" borderId="20" xfId="0" applyNumberFormat="1" applyFont="1" applyFill="1" applyBorder="1" applyAlignment="1">
      <alignment horizontal="left" vertical="center"/>
    </xf>
    <xf numFmtId="178" fontId="79" fillId="0" borderId="13" xfId="0" applyNumberFormat="1" applyFont="1" applyFill="1" applyBorder="1" applyAlignment="1">
      <alignment horizontal="center" vertical="center"/>
    </xf>
    <xf numFmtId="178" fontId="70" fillId="0" borderId="38" xfId="0" applyNumberFormat="1" applyFont="1" applyFill="1" applyBorder="1" applyAlignment="1">
      <alignment horizontal="center" vertical="center" wrapText="1"/>
    </xf>
    <xf numFmtId="0" fontId="79" fillId="0" borderId="3" xfId="0" applyFont="1" applyFill="1" applyBorder="1" applyAlignment="1">
      <alignment horizontal="center" vertical="center"/>
    </xf>
    <xf numFmtId="0" fontId="79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170" fontId="6" fillId="0" borderId="0" xfId="0" applyNumberFormat="1" applyFont="1" applyFill="1" applyBorder="1" applyAlignment="1">
      <alignment horizontal="center" vertical="center" wrapText="1"/>
    </xf>
    <xf numFmtId="0" fontId="70" fillId="0" borderId="0" xfId="0" applyFont="1" applyFill="1" applyBorder="1" applyAlignment="1">
      <alignment horizontal="center" vertical="center"/>
    </xf>
    <xf numFmtId="170" fontId="70" fillId="0" borderId="0" xfId="0" applyNumberFormat="1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center" vertical="center"/>
    </xf>
    <xf numFmtId="0" fontId="70" fillId="0" borderId="3" xfId="245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center" vertical="center" wrapText="1" shrinkToFit="1"/>
    </xf>
    <xf numFmtId="170" fontId="70" fillId="0" borderId="0" xfId="0" applyNumberFormat="1" applyFont="1" applyFill="1" applyBorder="1" applyAlignment="1">
      <alignment horizontal="left" vertical="center" wrapText="1"/>
    </xf>
    <xf numFmtId="0" fontId="70" fillId="0" borderId="0" xfId="0" applyFont="1" applyFill="1" applyBorder="1" applyAlignment="1">
      <alignment horizontal="left" vertical="center"/>
    </xf>
    <xf numFmtId="0" fontId="79" fillId="0" borderId="0" xfId="0" applyFont="1" applyFill="1" applyAlignment="1">
      <alignment horizontal="left" vertical="center"/>
    </xf>
    <xf numFmtId="0" fontId="70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3" fillId="0" borderId="0" xfId="0" applyFont="1" applyFill="1" applyBorder="1" applyAlignment="1">
      <alignment vertical="center"/>
    </xf>
    <xf numFmtId="0" fontId="73" fillId="0" borderId="0" xfId="0" applyFont="1" applyFill="1" applyBorder="1" applyAlignment="1">
      <alignment horizontal="left" vertical="center" wrapText="1"/>
    </xf>
    <xf numFmtId="178" fontId="70" fillId="0" borderId="3" xfId="0" applyNumberFormat="1" applyFont="1" applyFill="1" applyBorder="1" applyAlignment="1">
      <alignment horizontal="center" vertical="center" wrapText="1"/>
    </xf>
    <xf numFmtId="178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3" fillId="0" borderId="3" xfId="0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left" vertical="center" wrapText="1"/>
    </xf>
    <xf numFmtId="0" fontId="87" fillId="0" borderId="3" xfId="0" applyFont="1" applyFill="1" applyBorder="1" applyAlignment="1">
      <alignment horizontal="left" vertical="center" wrapText="1"/>
    </xf>
    <xf numFmtId="0" fontId="73" fillId="0" borderId="13" xfId="0" applyFont="1" applyFill="1" applyBorder="1" applyAlignment="1">
      <alignment horizontal="left" vertical="center" wrapText="1"/>
    </xf>
    <xf numFmtId="0" fontId="70" fillId="0" borderId="0" xfId="0" applyFont="1" applyFill="1" applyBorder="1" applyAlignment="1">
      <alignment horizontal="center" vertical="center" wrapText="1"/>
    </xf>
    <xf numFmtId="49" fontId="70" fillId="0" borderId="14" xfId="0" applyNumberFormat="1" applyFont="1" applyFill="1" applyBorder="1" applyAlignment="1">
      <alignment horizontal="left" vertical="center" wrapText="1"/>
    </xf>
    <xf numFmtId="179" fontId="70" fillId="0" borderId="3" xfId="0" applyNumberFormat="1" applyFont="1" applyFill="1" applyBorder="1" applyAlignment="1">
      <alignment horizontal="center" vertical="center" wrapText="1"/>
    </xf>
    <xf numFmtId="179" fontId="73" fillId="0" borderId="3" xfId="0" applyNumberFormat="1" applyFont="1" applyFill="1" applyBorder="1" applyAlignment="1">
      <alignment horizontal="center" vertical="center" wrapText="1"/>
    </xf>
    <xf numFmtId="0" fontId="70" fillId="0" borderId="0" xfId="0" applyFont="1" applyFill="1" applyAlignment="1">
      <alignment horizontal="center" vertical="center"/>
    </xf>
    <xf numFmtId="0" fontId="73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 vertical="center"/>
    </xf>
    <xf numFmtId="0" fontId="73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8" fontId="70" fillId="0" borderId="38" xfId="0" applyNumberFormat="1" applyFont="1" applyFill="1" applyBorder="1" applyAlignment="1">
      <alignment horizontal="center" vertical="center" wrapText="1"/>
    </xf>
    <xf numFmtId="178" fontId="71" fillId="0" borderId="38" xfId="0" applyNumberFormat="1" applyFont="1" applyFill="1" applyBorder="1" applyAlignment="1">
      <alignment horizontal="center" vertical="center" wrapText="1"/>
    </xf>
    <xf numFmtId="178" fontId="70" fillId="0" borderId="34" xfId="0" applyNumberFormat="1" applyFont="1" applyFill="1" applyBorder="1" applyAlignment="1">
      <alignment horizontal="center" vertical="center" wrapText="1"/>
    </xf>
    <xf numFmtId="178" fontId="70" fillId="0" borderId="35" xfId="0" applyNumberFormat="1" applyFont="1" applyFill="1" applyBorder="1" applyAlignment="1">
      <alignment horizontal="center" vertical="center" wrapText="1"/>
    </xf>
    <xf numFmtId="178" fontId="79" fillId="0" borderId="38" xfId="0" applyNumberFormat="1" applyFont="1" applyFill="1" applyBorder="1" applyAlignment="1">
      <alignment horizontal="center" vertical="center" wrapText="1"/>
    </xf>
    <xf numFmtId="178" fontId="79" fillId="0" borderId="20" xfId="0" applyNumberFormat="1" applyFont="1" applyFill="1" applyBorder="1" applyAlignment="1">
      <alignment horizontal="left" vertical="center"/>
    </xf>
    <xf numFmtId="178" fontId="79" fillId="0" borderId="0" xfId="0" applyNumberFormat="1" applyFont="1" applyFill="1" applyBorder="1" applyAlignment="1">
      <alignment horizontal="left" vertical="center"/>
    </xf>
    <xf numFmtId="178" fontId="84" fillId="0" borderId="13" xfId="0" applyNumberFormat="1" applyFont="1" applyFill="1" applyBorder="1" applyAlignment="1">
      <alignment horizontal="right" vertical="center" wrapText="1"/>
    </xf>
    <xf numFmtId="178" fontId="79" fillId="0" borderId="0" xfId="0" applyNumberFormat="1" applyFont="1" applyFill="1" applyBorder="1" applyAlignment="1">
      <alignment horizontal="left" vertical="center" wrapText="1"/>
    </xf>
    <xf numFmtId="178" fontId="70" fillId="0" borderId="14" xfId="0" applyNumberFormat="1" applyFont="1" applyFill="1" applyBorder="1" applyAlignment="1">
      <alignment horizontal="left" vertical="center" wrapText="1"/>
    </xf>
    <xf numFmtId="178" fontId="79" fillId="0" borderId="0" xfId="0" applyNumberFormat="1" applyFont="1" applyFill="1" applyBorder="1" applyAlignment="1">
      <alignment horizontal="center" vertical="center"/>
    </xf>
    <xf numFmtId="178" fontId="79" fillId="0" borderId="20" xfId="0" applyNumberFormat="1" applyFont="1" applyFill="1" applyBorder="1" applyAlignment="1">
      <alignment horizontal="right" vertical="center"/>
    </xf>
    <xf numFmtId="178" fontId="79" fillId="0" borderId="14" xfId="0" applyNumberFormat="1" applyFont="1" applyFill="1" applyBorder="1" applyAlignment="1">
      <alignment horizontal="left" vertical="center" wrapText="1"/>
    </xf>
    <xf numFmtId="178" fontId="79" fillId="0" borderId="13" xfId="0" applyNumberFormat="1" applyFont="1" applyFill="1" applyBorder="1" applyAlignment="1">
      <alignment horizontal="center" vertical="center"/>
    </xf>
    <xf numFmtId="178" fontId="70" fillId="0" borderId="33" xfId="0" applyNumberFormat="1" applyFont="1" applyFill="1" applyBorder="1" applyAlignment="1">
      <alignment horizontal="left" vertical="center" wrapText="1"/>
    </xf>
    <xf numFmtId="178" fontId="79" fillId="0" borderId="33" xfId="0" applyNumberFormat="1" applyFont="1" applyFill="1" applyBorder="1" applyAlignment="1">
      <alignment horizontal="right" vertical="center" wrapText="1"/>
    </xf>
    <xf numFmtId="178" fontId="79" fillId="0" borderId="35" xfId="0" applyNumberFormat="1" applyFont="1" applyFill="1" applyBorder="1" applyAlignment="1">
      <alignment horizontal="right" vertical="center" wrapText="1"/>
    </xf>
    <xf numFmtId="178" fontId="70" fillId="0" borderId="35" xfId="0" applyNumberFormat="1" applyFont="1" applyFill="1" applyBorder="1" applyAlignment="1">
      <alignment horizontal="left" vertical="center" wrapText="1"/>
    </xf>
    <xf numFmtId="178" fontId="83" fillId="0" borderId="26" xfId="0" applyNumberFormat="1" applyFont="1" applyFill="1" applyBorder="1" applyAlignment="1">
      <alignment horizontal="center" vertical="center"/>
    </xf>
    <xf numFmtId="178" fontId="74" fillId="0" borderId="26" xfId="0" applyNumberFormat="1" applyFont="1" applyFill="1" applyBorder="1" applyAlignment="1">
      <alignment horizontal="center" vertical="center"/>
    </xf>
    <xf numFmtId="178" fontId="79" fillId="0" borderId="38" xfId="0" applyNumberFormat="1" applyFont="1" applyFill="1" applyBorder="1" applyAlignment="1">
      <alignment horizontal="center" vertical="center" wrapText="1" shrinkToFit="1"/>
    </xf>
    <xf numFmtId="178" fontId="74" fillId="0" borderId="26" xfId="0" applyNumberFormat="1" applyFont="1" applyFill="1" applyBorder="1" applyAlignment="1" applyProtection="1">
      <alignment horizontal="center"/>
      <protection locked="0"/>
    </xf>
    <xf numFmtId="178" fontId="80" fillId="0" borderId="38" xfId="0" applyNumberFormat="1" applyFont="1" applyFill="1" applyBorder="1" applyAlignment="1">
      <alignment horizontal="center" vertical="center" wrapText="1"/>
    </xf>
    <xf numFmtId="178" fontId="79" fillId="0" borderId="38" xfId="0" applyNumberFormat="1" applyFont="1" applyFill="1" applyBorder="1" applyAlignment="1">
      <alignment horizontal="center" vertical="center"/>
    </xf>
    <xf numFmtId="178" fontId="83" fillId="0" borderId="38" xfId="0" applyNumberFormat="1" applyFont="1" applyFill="1" applyBorder="1" applyAlignment="1">
      <alignment horizontal="center" vertical="center" wrapText="1"/>
    </xf>
    <xf numFmtId="178" fontId="74" fillId="0" borderId="26" xfId="237" applyNumberFormat="1" applyFont="1" applyFill="1" applyBorder="1" applyAlignment="1">
      <alignment horizontal="center" vertical="center" wrapText="1"/>
    </xf>
    <xf numFmtId="0" fontId="79" fillId="0" borderId="38" xfId="0" applyNumberFormat="1" applyFont="1" applyFill="1" applyBorder="1" applyAlignment="1">
      <alignment horizontal="center" vertical="center" wrapText="1"/>
    </xf>
    <xf numFmtId="0" fontId="80" fillId="0" borderId="38" xfId="0" applyNumberFormat="1" applyFont="1" applyFill="1" applyBorder="1" applyAlignment="1">
      <alignment horizontal="center" vertical="center" wrapText="1"/>
    </xf>
    <xf numFmtId="178" fontId="79" fillId="0" borderId="0" xfId="0" applyNumberFormat="1" applyFont="1" applyFill="1" applyAlignment="1">
      <alignment horizontal="left" vertical="center"/>
    </xf>
    <xf numFmtId="178" fontId="83" fillId="0" borderId="0" xfId="0" applyNumberFormat="1" applyFont="1" applyFill="1" applyBorder="1" applyAlignment="1">
      <alignment horizontal="center" vertical="center"/>
    </xf>
    <xf numFmtId="178" fontId="83" fillId="0" borderId="0" xfId="0" applyNumberFormat="1" applyFont="1" applyFill="1" applyBorder="1" applyAlignment="1">
      <alignment horizontal="center" vertical="center" wrapText="1"/>
    </xf>
    <xf numFmtId="178" fontId="70" fillId="0" borderId="20" xfId="0" applyNumberFormat="1" applyFont="1" applyFill="1" applyBorder="1" applyAlignment="1">
      <alignment horizontal="left" vertical="center" wrapText="1"/>
    </xf>
    <xf numFmtId="178" fontId="70" fillId="0" borderId="13" xfId="0" applyNumberFormat="1" applyFont="1" applyFill="1" applyBorder="1" applyAlignment="1">
      <alignment horizontal="left" vertical="center" wrapText="1"/>
    </xf>
    <xf numFmtId="178" fontId="79" fillId="0" borderId="14" xfId="0" applyNumberFormat="1" applyFont="1" applyFill="1" applyBorder="1" applyAlignment="1">
      <alignment horizontal="center" vertical="center" wrapText="1"/>
    </xf>
    <xf numFmtId="178" fontId="79" fillId="0" borderId="16" xfId="0" applyNumberFormat="1" applyFont="1" applyFill="1" applyBorder="1" applyAlignment="1">
      <alignment horizontal="center" vertical="center" wrapText="1"/>
    </xf>
    <xf numFmtId="0" fontId="0" fillId="0" borderId="14" xfId="0" applyFill="1" applyBorder="1" applyAlignment="1">
      <alignment vertical="center" wrapText="1"/>
    </xf>
    <xf numFmtId="0" fontId="86" fillId="0" borderId="0" xfId="0" applyFont="1" applyFill="1" applyAlignment="1">
      <alignment horizontal="left" vertical="center"/>
    </xf>
    <xf numFmtId="178" fontId="79" fillId="0" borderId="0" xfId="0" applyNumberFormat="1" applyFont="1" applyFill="1" applyBorder="1" applyAlignment="1">
      <alignment horizontal="center" vertical="center" wrapText="1"/>
    </xf>
    <xf numFmtId="178" fontId="79" fillId="0" borderId="0" xfId="0" quotePrefix="1" applyNumberFormat="1" applyFont="1" applyFill="1" applyBorder="1" applyAlignment="1">
      <alignment horizontal="center" vertical="center" wrapText="1"/>
    </xf>
    <xf numFmtId="0" fontId="85" fillId="0" borderId="0" xfId="0" applyFont="1" applyFill="1" applyBorder="1" applyAlignment="1">
      <alignment vertical="center"/>
    </xf>
    <xf numFmtId="178" fontId="79" fillId="0" borderId="0" xfId="0" applyNumberFormat="1" applyFont="1" applyFill="1" applyAlignment="1">
      <alignment horizontal="center" vertical="center"/>
    </xf>
    <xf numFmtId="178" fontId="79" fillId="0" borderId="13" xfId="0" applyNumberFormat="1" applyFont="1" applyFill="1" applyBorder="1" applyAlignment="1">
      <alignment horizontal="left" vertical="center" wrapText="1"/>
    </xf>
    <xf numFmtId="178" fontId="80" fillId="0" borderId="13" xfId="0" applyNumberFormat="1" applyFont="1" applyFill="1" applyBorder="1" applyAlignment="1">
      <alignment horizontal="left" vertical="center" wrapText="1"/>
    </xf>
    <xf numFmtId="178" fontId="79" fillId="0" borderId="0" xfId="0" applyNumberFormat="1" applyFont="1" applyFill="1" applyBorder="1" applyAlignment="1">
      <alignment vertical="center"/>
    </xf>
    <xf numFmtId="178" fontId="80" fillId="0" borderId="0" xfId="0" applyNumberFormat="1" applyFont="1" applyFill="1" applyAlignment="1">
      <alignment vertical="center"/>
    </xf>
    <xf numFmtId="0" fontId="79" fillId="0" borderId="0" xfId="0" applyFont="1" applyFill="1" applyBorder="1" applyAlignment="1">
      <alignment horizontal="left" vertical="center"/>
    </xf>
    <xf numFmtId="0" fontId="83" fillId="0" borderId="15" xfId="0" applyFont="1" applyFill="1" applyBorder="1" applyAlignment="1">
      <alignment horizontal="center" vertical="center" wrapText="1"/>
    </xf>
    <xf numFmtId="0" fontId="83" fillId="0" borderId="14" xfId="0" applyFont="1" applyFill="1" applyBorder="1" applyAlignment="1">
      <alignment horizontal="center" vertical="center" wrapText="1"/>
    </xf>
    <xf numFmtId="0" fontId="83" fillId="0" borderId="16" xfId="0" applyFont="1" applyFill="1" applyBorder="1" applyAlignment="1">
      <alignment horizontal="center" vertical="center" wrapText="1"/>
    </xf>
    <xf numFmtId="170" fontId="79" fillId="0" borderId="0" xfId="0" applyNumberFormat="1" applyFont="1" applyFill="1" applyBorder="1" applyAlignment="1">
      <alignment horizontal="left" vertical="center" wrapText="1"/>
    </xf>
    <xf numFmtId="0" fontId="83" fillId="0" borderId="0" xfId="0" applyFont="1" applyFill="1" applyBorder="1" applyAlignment="1">
      <alignment horizontal="center" vertical="center" wrapText="1"/>
    </xf>
    <xf numFmtId="0" fontId="79" fillId="0" borderId="3" xfId="0" applyFont="1" applyFill="1" applyBorder="1" applyAlignment="1">
      <alignment horizontal="center" vertical="center"/>
    </xf>
    <xf numFmtId="0" fontId="79" fillId="0" borderId="3" xfId="0" applyFont="1" applyFill="1" applyBorder="1" applyAlignment="1">
      <alignment horizontal="center" vertical="center" wrapText="1"/>
    </xf>
    <xf numFmtId="0" fontId="79" fillId="0" borderId="18" xfId="0" applyFont="1" applyFill="1" applyBorder="1" applyAlignment="1">
      <alignment horizontal="center" vertical="center" wrapText="1"/>
    </xf>
    <xf numFmtId="0" fontId="79" fillId="0" borderId="19" xfId="0" applyFont="1" applyFill="1" applyBorder="1" applyAlignment="1">
      <alignment horizontal="center" vertical="center" wrapText="1"/>
    </xf>
    <xf numFmtId="0" fontId="79" fillId="0" borderId="18" xfId="0" applyFont="1" applyFill="1" applyBorder="1" applyAlignment="1">
      <alignment horizontal="center" vertical="center" wrapText="1" shrinkToFit="1"/>
    </xf>
    <xf numFmtId="0" fontId="79" fillId="0" borderId="19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86" fillId="0" borderId="18" xfId="0" applyFont="1" applyFill="1" applyBorder="1" applyAlignment="1">
      <alignment horizontal="center" vertical="center" wrapText="1"/>
    </xf>
    <xf numFmtId="0" fontId="86" fillId="0" borderId="19" xfId="0" applyFont="1" applyFill="1" applyBorder="1" applyAlignment="1">
      <alignment horizontal="center" vertical="center" wrapText="1"/>
    </xf>
    <xf numFmtId="0" fontId="86" fillId="0" borderId="18" xfId="0" applyFont="1" applyFill="1" applyBorder="1" applyAlignment="1">
      <alignment horizontal="center" vertical="center" wrapText="1" shrinkToFit="1"/>
    </xf>
    <xf numFmtId="0" fontId="86" fillId="0" borderId="19" xfId="0" applyFont="1" applyFill="1" applyBorder="1" applyAlignment="1">
      <alignment horizontal="center" vertical="center" wrapText="1" shrinkToFi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170" fontId="6" fillId="0" borderId="0" xfId="0" applyNumberFormat="1" applyFont="1" applyFill="1" applyBorder="1" applyAlignment="1">
      <alignment horizontal="center" vertical="center" wrapText="1"/>
    </xf>
    <xf numFmtId="0" fontId="74" fillId="0" borderId="0" xfId="245" applyFont="1" applyFill="1" applyBorder="1" applyAlignment="1">
      <alignment horizontal="center" vertical="center"/>
    </xf>
    <xf numFmtId="0" fontId="70" fillId="0" borderId="3" xfId="0" applyFont="1" applyFill="1" applyBorder="1" applyAlignment="1">
      <alignment horizontal="center" vertical="center"/>
    </xf>
    <xf numFmtId="0" fontId="70" fillId="0" borderId="3" xfId="245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center" vertical="center" wrapText="1"/>
    </xf>
    <xf numFmtId="0" fontId="70" fillId="0" borderId="0" xfId="0" applyFont="1" applyFill="1" applyBorder="1" applyAlignment="1">
      <alignment horizontal="center" vertical="center"/>
    </xf>
    <xf numFmtId="0" fontId="74" fillId="0" borderId="15" xfId="245" applyFont="1" applyFill="1" applyBorder="1" applyAlignment="1">
      <alignment horizontal="center" vertical="center" wrapText="1"/>
    </xf>
    <xf numFmtId="0" fontId="74" fillId="0" borderId="14" xfId="245" applyFont="1" applyFill="1" applyBorder="1" applyAlignment="1">
      <alignment horizontal="center" vertical="center" wrapText="1"/>
    </xf>
    <xf numFmtId="0" fontId="74" fillId="0" borderId="16" xfId="245" applyFont="1" applyFill="1" applyBorder="1" applyAlignment="1">
      <alignment horizontal="center" vertical="center" wrapText="1"/>
    </xf>
    <xf numFmtId="0" fontId="73" fillId="0" borderId="3" xfId="245" applyFont="1" applyFill="1" applyBorder="1" applyAlignment="1">
      <alignment horizontal="center" vertical="center" wrapText="1"/>
    </xf>
    <xf numFmtId="170" fontId="70" fillId="0" borderId="0" xfId="0" applyNumberFormat="1" applyFont="1" applyFill="1" applyBorder="1" applyAlignment="1">
      <alignment horizontal="center" vertical="center" wrapText="1"/>
    </xf>
    <xf numFmtId="170" fontId="70" fillId="0" borderId="0" xfId="0" quotePrefix="1" applyNumberFormat="1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horizontal="center" vertical="center" wrapText="1"/>
    </xf>
    <xf numFmtId="0" fontId="6" fillId="22" borderId="18" xfId="0" applyFont="1" applyFill="1" applyBorder="1" applyAlignment="1">
      <alignment horizontal="center" vertical="center"/>
    </xf>
    <xf numFmtId="0" fontId="6" fillId="22" borderId="19" xfId="0" applyFont="1" applyFill="1" applyBorder="1" applyAlignment="1">
      <alignment horizontal="center" vertical="center"/>
    </xf>
    <xf numFmtId="0" fontId="6" fillId="22" borderId="18" xfId="0" applyFont="1" applyFill="1" applyBorder="1" applyAlignment="1">
      <alignment horizontal="center" vertical="center" wrapText="1"/>
    </xf>
    <xf numFmtId="0" fontId="6" fillId="22" borderId="19" xfId="0" applyFont="1" applyFill="1" applyBorder="1" applyAlignment="1">
      <alignment horizontal="center" vertical="center" wrapText="1"/>
    </xf>
    <xf numFmtId="0" fontId="86" fillId="29" borderId="18" xfId="0" applyFont="1" applyFill="1" applyBorder="1" applyAlignment="1">
      <alignment horizontal="center" vertical="center" wrapText="1"/>
    </xf>
    <xf numFmtId="0" fontId="86" fillId="29" borderId="19" xfId="0" applyFont="1" applyFill="1" applyBorder="1" applyAlignment="1">
      <alignment horizontal="center" vertical="center" wrapText="1"/>
    </xf>
    <xf numFmtId="0" fontId="86" fillId="29" borderId="18" xfId="0" applyFont="1" applyFill="1" applyBorder="1" applyAlignment="1">
      <alignment horizontal="center" vertical="center" wrapText="1" shrinkToFit="1"/>
    </xf>
    <xf numFmtId="0" fontId="86" fillId="29" borderId="19" xfId="0" applyFont="1" applyFill="1" applyBorder="1" applyAlignment="1">
      <alignment horizontal="center" vertical="center" wrapText="1" shrinkToFit="1"/>
    </xf>
    <xf numFmtId="0" fontId="6" fillId="22" borderId="15" xfId="0" applyFont="1" applyFill="1" applyBorder="1" applyAlignment="1">
      <alignment horizontal="center" vertical="center" wrapText="1"/>
    </xf>
    <xf numFmtId="0" fontId="6" fillId="22" borderId="14" xfId="0" applyFont="1" applyFill="1" applyBorder="1" applyAlignment="1">
      <alignment horizontal="center" vertical="center" wrapText="1"/>
    </xf>
    <xf numFmtId="0" fontId="6" fillId="22" borderId="16" xfId="0" applyFont="1" applyFill="1" applyBorder="1" applyAlignment="1">
      <alignment horizontal="center" vertical="center" wrapText="1"/>
    </xf>
    <xf numFmtId="170" fontId="6" fillId="29" borderId="0" xfId="0" applyNumberFormat="1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vertical="center"/>
    </xf>
    <xf numFmtId="0" fontId="77" fillId="0" borderId="13" xfId="0" applyFont="1" applyFill="1" applyBorder="1" applyAlignment="1">
      <alignment vertical="center"/>
    </xf>
    <xf numFmtId="0" fontId="6" fillId="29" borderId="0" xfId="0" applyFont="1" applyFill="1" applyBorder="1" applyAlignment="1">
      <alignment horizontal="left" vertical="center"/>
    </xf>
    <xf numFmtId="0" fontId="6" fillId="29" borderId="0" xfId="0" applyFont="1" applyFill="1" applyAlignment="1">
      <alignment horizontal="center" vertical="center"/>
    </xf>
    <xf numFmtId="0" fontId="73" fillId="22" borderId="15" xfId="0" applyFont="1" applyFill="1" applyBorder="1" applyAlignment="1">
      <alignment horizontal="center" vertical="center"/>
    </xf>
    <xf numFmtId="0" fontId="73" fillId="22" borderId="14" xfId="0" applyFont="1" applyFill="1" applyBorder="1" applyAlignment="1">
      <alignment horizontal="center" vertical="center"/>
    </xf>
    <xf numFmtId="0" fontId="73" fillId="22" borderId="16" xfId="0" applyFont="1" applyFill="1" applyBorder="1" applyAlignment="1">
      <alignment horizontal="center" vertical="center"/>
    </xf>
    <xf numFmtId="0" fontId="73" fillId="0" borderId="15" xfId="0" applyFont="1" applyBorder="1" applyAlignment="1">
      <alignment horizontal="center" vertical="center"/>
    </xf>
    <xf numFmtId="0" fontId="73" fillId="0" borderId="14" xfId="0" applyFont="1" applyBorder="1" applyAlignment="1">
      <alignment horizontal="center" vertical="center"/>
    </xf>
    <xf numFmtId="0" fontId="73" fillId="0" borderId="16" xfId="0" applyFont="1" applyBorder="1" applyAlignment="1">
      <alignment horizontal="center" vertical="center"/>
    </xf>
    <xf numFmtId="0" fontId="74" fillId="0" borderId="0" xfId="0" applyFont="1" applyFill="1" applyBorder="1" applyAlignment="1">
      <alignment horizontal="center" vertical="center"/>
    </xf>
    <xf numFmtId="0" fontId="70" fillId="0" borderId="18" xfId="245" applyFont="1" applyFill="1" applyBorder="1" applyAlignment="1">
      <alignment horizontal="center" vertical="center" wrapText="1"/>
    </xf>
    <xf numFmtId="0" fontId="70" fillId="0" borderId="19" xfId="245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center" vertical="center" wrapText="1" shrinkToFit="1"/>
    </xf>
    <xf numFmtId="170" fontId="70" fillId="0" borderId="0" xfId="0" applyNumberFormat="1" applyFont="1" applyFill="1" applyBorder="1" applyAlignment="1">
      <alignment horizontal="left" vertical="center" wrapText="1"/>
    </xf>
    <xf numFmtId="0" fontId="70" fillId="0" borderId="0" xfId="0" applyFont="1" applyFill="1" applyBorder="1" applyAlignment="1">
      <alignment horizontal="left" vertical="center"/>
    </xf>
    <xf numFmtId="0" fontId="79" fillId="0" borderId="0" xfId="0" applyFont="1" applyFill="1" applyAlignment="1">
      <alignment horizontal="left" vertical="center"/>
    </xf>
    <xf numFmtId="0" fontId="74" fillId="0" borderId="0" xfId="0" applyFont="1" applyFill="1" applyBorder="1" applyAlignment="1">
      <alignment horizontal="center" vertical="center" wrapText="1"/>
    </xf>
    <xf numFmtId="0" fontId="70" fillId="0" borderId="18" xfId="0" applyFont="1" applyFill="1" applyBorder="1" applyAlignment="1">
      <alignment horizontal="center" vertical="center" wrapText="1"/>
    </xf>
    <xf numFmtId="0" fontId="70" fillId="0" borderId="19" xfId="0" applyFont="1" applyFill="1" applyBorder="1" applyAlignment="1">
      <alignment horizontal="center" vertical="center" wrapText="1"/>
    </xf>
    <xf numFmtId="0" fontId="70" fillId="0" borderId="15" xfId="0" applyFont="1" applyFill="1" applyBorder="1" applyAlignment="1">
      <alignment horizontal="center" vertical="center" wrapText="1"/>
    </xf>
    <xf numFmtId="0" fontId="70" fillId="0" borderId="14" xfId="0" applyFont="1" applyFill="1" applyBorder="1" applyAlignment="1">
      <alignment horizontal="center" vertical="center" wrapText="1"/>
    </xf>
    <xf numFmtId="0" fontId="70" fillId="0" borderId="16" xfId="0" applyFont="1" applyFill="1" applyBorder="1" applyAlignment="1">
      <alignment horizontal="center" vertical="center" wrapText="1"/>
    </xf>
    <xf numFmtId="0" fontId="70" fillId="0" borderId="13" xfId="0" applyFont="1" applyFill="1" applyBorder="1" applyAlignment="1">
      <alignment horizontal="right" vertical="center"/>
    </xf>
    <xf numFmtId="0" fontId="70" fillId="0" borderId="13" xfId="0" applyFont="1" applyFill="1" applyBorder="1" applyAlignment="1">
      <alignment horizontal="center" vertical="center"/>
    </xf>
    <xf numFmtId="0" fontId="5" fillId="0" borderId="0" xfId="237" applyNumberFormat="1" applyFont="1" applyFill="1" applyBorder="1" applyAlignment="1">
      <alignment horizontal="center" vertical="center" wrapText="1"/>
    </xf>
    <xf numFmtId="0" fontId="6" fillId="0" borderId="18" xfId="237" applyNumberFormat="1" applyFont="1" applyFill="1" applyBorder="1" applyAlignment="1">
      <alignment horizontal="center" vertical="center" wrapText="1"/>
    </xf>
    <xf numFmtId="0" fontId="6" fillId="0" borderId="19" xfId="237" applyNumberFormat="1" applyFont="1" applyFill="1" applyBorder="1" applyAlignment="1">
      <alignment horizontal="center" vertical="center" wrapText="1"/>
    </xf>
    <xf numFmtId="170" fontId="6" fillId="0" borderId="0" xfId="0" quotePrefix="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3" fillId="0" borderId="15" xfId="0" applyFont="1" applyFill="1" applyBorder="1" applyAlignment="1">
      <alignment horizontal="left" vertical="center" wrapText="1"/>
    </xf>
    <xf numFmtId="0" fontId="73" fillId="0" borderId="14" xfId="0" applyFont="1" applyFill="1" applyBorder="1" applyAlignment="1">
      <alignment horizontal="left" vertical="center" wrapText="1"/>
    </xf>
    <xf numFmtId="0" fontId="73" fillId="0" borderId="16" xfId="0" applyFont="1" applyFill="1" applyBorder="1" applyAlignment="1">
      <alignment horizontal="left" vertical="center" wrapText="1"/>
    </xf>
    <xf numFmtId="0" fontId="70" fillId="0" borderId="3" xfId="0" applyFont="1" applyFill="1" applyBorder="1" applyAlignment="1">
      <alignment horizontal="left" vertical="center" wrapText="1"/>
    </xf>
    <xf numFmtId="178" fontId="70" fillId="0" borderId="3" xfId="0" applyNumberFormat="1" applyFont="1" applyFill="1" applyBorder="1" applyAlignment="1">
      <alignment horizontal="center" vertical="center" wrapText="1"/>
    </xf>
    <xf numFmtId="178" fontId="70" fillId="0" borderId="15" xfId="0" applyNumberFormat="1" applyFont="1" applyFill="1" applyBorder="1" applyAlignment="1">
      <alignment horizontal="center" vertical="center" wrapText="1"/>
    </xf>
    <xf numFmtId="178" fontId="70" fillId="0" borderId="14" xfId="0" applyNumberFormat="1" applyFont="1" applyFill="1" applyBorder="1" applyAlignment="1">
      <alignment horizontal="center" vertical="center" wrapText="1"/>
    </xf>
    <xf numFmtId="178" fontId="70" fillId="0" borderId="16" xfId="0" applyNumberFormat="1" applyFont="1" applyFill="1" applyBorder="1" applyAlignment="1">
      <alignment horizontal="center" vertical="center" wrapText="1"/>
    </xf>
    <xf numFmtId="0" fontId="87" fillId="0" borderId="3" xfId="0" applyFont="1" applyFill="1" applyBorder="1" applyAlignment="1">
      <alignment horizontal="left" vertical="center" wrapText="1"/>
    </xf>
    <xf numFmtId="0" fontId="73" fillId="0" borderId="0" xfId="0" applyFont="1" applyFill="1" applyBorder="1" applyAlignment="1">
      <alignment vertical="center"/>
    </xf>
    <xf numFmtId="0" fontId="73" fillId="0" borderId="3" xfId="0" applyFont="1" applyFill="1" applyBorder="1" applyAlignment="1">
      <alignment horizontal="center" vertical="center" wrapText="1"/>
    </xf>
    <xf numFmtId="3" fontId="73" fillId="0" borderId="3" xfId="0" applyNumberFormat="1" applyFont="1" applyFill="1" applyBorder="1" applyAlignment="1">
      <alignment horizontal="center" vertical="center" wrapText="1"/>
    </xf>
    <xf numFmtId="3" fontId="70" fillId="0" borderId="3" xfId="0" applyNumberFormat="1" applyFont="1" applyFill="1" applyBorder="1" applyAlignment="1">
      <alignment horizontal="center" vertical="center"/>
    </xf>
    <xf numFmtId="0" fontId="70" fillId="0" borderId="15" xfId="0" applyFont="1" applyFill="1" applyBorder="1" applyAlignment="1">
      <alignment horizontal="center" vertical="center"/>
    </xf>
    <xf numFmtId="0" fontId="70" fillId="0" borderId="14" xfId="0" applyFont="1" applyFill="1" applyBorder="1" applyAlignment="1">
      <alignment horizontal="center" vertical="center"/>
    </xf>
    <xf numFmtId="0" fontId="70" fillId="0" borderId="16" xfId="0" applyFont="1" applyFill="1" applyBorder="1" applyAlignment="1">
      <alignment horizontal="center" vertical="center"/>
    </xf>
    <xf numFmtId="3" fontId="6" fillId="0" borderId="26" xfId="0" applyNumberFormat="1" applyFont="1" applyFill="1" applyBorder="1" applyAlignment="1">
      <alignment horizontal="center" vertical="center" wrapText="1"/>
    </xf>
    <xf numFmtId="170" fontId="6" fillId="0" borderId="3" xfId="0" applyNumberFormat="1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3" fontId="6" fillId="0" borderId="15" xfId="0" applyNumberFormat="1" applyFont="1" applyFill="1" applyBorder="1" applyAlignment="1">
      <alignment horizontal="justify" vertical="center" wrapText="1"/>
    </xf>
    <xf numFmtId="3" fontId="6" fillId="0" borderId="14" xfId="0" applyNumberFormat="1" applyFont="1" applyFill="1" applyBorder="1" applyAlignment="1">
      <alignment horizontal="justify" vertical="center" wrapText="1"/>
    </xf>
    <xf numFmtId="3" fontId="6" fillId="0" borderId="16" xfId="0" applyNumberFormat="1" applyFont="1" applyFill="1" applyBorder="1" applyAlignment="1">
      <alignment horizontal="justify"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178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0" fillId="0" borderId="0" xfId="0" applyFont="1" applyFill="1" applyBorder="1" applyAlignment="1">
      <alignment horizontal="justify" vertical="center" wrapText="1" shrinkToFit="1"/>
    </xf>
    <xf numFmtId="0" fontId="73" fillId="0" borderId="0" xfId="0" applyFont="1" applyFill="1" applyBorder="1" applyAlignment="1">
      <alignment horizontal="left" vertical="center" wrapText="1"/>
    </xf>
    <xf numFmtId="0" fontId="70" fillId="0" borderId="15" xfId="0" applyFont="1" applyFill="1" applyBorder="1" applyAlignment="1">
      <alignment horizontal="left" vertical="center" wrapText="1"/>
    </xf>
    <xf numFmtId="0" fontId="70" fillId="0" borderId="14" xfId="0" applyFont="1" applyFill="1" applyBorder="1" applyAlignment="1">
      <alignment horizontal="left" vertical="center" wrapText="1"/>
    </xf>
    <xf numFmtId="0" fontId="70" fillId="0" borderId="16" xfId="0" applyFont="1" applyFill="1" applyBorder="1" applyAlignment="1">
      <alignment horizontal="left" vertical="center" wrapText="1"/>
    </xf>
    <xf numFmtId="3" fontId="70" fillId="0" borderId="15" xfId="0" applyNumberFormat="1" applyFont="1" applyFill="1" applyBorder="1" applyAlignment="1">
      <alignment vertical="center" wrapText="1"/>
    </xf>
    <xf numFmtId="3" fontId="70" fillId="0" borderId="14" xfId="0" applyNumberFormat="1" applyFont="1" applyFill="1" applyBorder="1" applyAlignment="1">
      <alignment vertical="center" wrapText="1"/>
    </xf>
    <xf numFmtId="3" fontId="70" fillId="0" borderId="16" xfId="0" applyNumberFormat="1" applyFont="1" applyFill="1" applyBorder="1" applyAlignment="1">
      <alignment vertical="center" wrapText="1"/>
    </xf>
    <xf numFmtId="0" fontId="73" fillId="0" borderId="0" xfId="0" applyFont="1" applyFill="1" applyAlignment="1">
      <alignment horizontal="center" vertical="center"/>
    </xf>
    <xf numFmtId="0" fontId="73" fillId="0" borderId="13" xfId="0" applyFont="1" applyFill="1" applyBorder="1" applyAlignment="1">
      <alignment horizontal="center" vertical="center"/>
    </xf>
    <xf numFmtId="0" fontId="70" fillId="0" borderId="0" xfId="0" applyFont="1" applyFill="1" applyAlignment="1">
      <alignment vertical="center" wrapText="1"/>
    </xf>
    <xf numFmtId="49" fontId="70" fillId="0" borderId="3" xfId="0" applyNumberFormat="1" applyFont="1" applyFill="1" applyBorder="1" applyAlignment="1">
      <alignment horizontal="left" vertical="center" wrapText="1"/>
    </xf>
    <xf numFmtId="49" fontId="70" fillId="0" borderId="3" xfId="0" applyNumberFormat="1" applyFont="1" applyFill="1" applyBorder="1" applyAlignment="1">
      <alignment horizontal="center" vertical="center" wrapText="1"/>
    </xf>
    <xf numFmtId="0" fontId="68" fillId="0" borderId="0" xfId="0" applyFont="1" applyFill="1" applyAlignment="1">
      <alignment vertical="center" wrapText="1"/>
    </xf>
    <xf numFmtId="0" fontId="71" fillId="0" borderId="0" xfId="0" applyFont="1" applyFill="1" applyAlignment="1">
      <alignment vertical="center" wrapText="1"/>
    </xf>
    <xf numFmtId="179" fontId="73" fillId="0" borderId="3" xfId="0" applyNumberFormat="1" applyFont="1" applyFill="1" applyBorder="1" applyAlignment="1">
      <alignment horizontal="center" vertical="center" wrapText="1"/>
    </xf>
    <xf numFmtId="49" fontId="73" fillId="0" borderId="3" xfId="0" applyNumberFormat="1" applyFont="1" applyFill="1" applyBorder="1" applyAlignment="1">
      <alignment horizontal="left" vertical="center" wrapText="1"/>
    </xf>
    <xf numFmtId="49" fontId="73" fillId="0" borderId="3" xfId="0" applyNumberFormat="1" applyFont="1" applyFill="1" applyBorder="1" applyAlignment="1">
      <alignment horizontal="center" vertical="center" wrapText="1"/>
    </xf>
    <xf numFmtId="0" fontId="75" fillId="0" borderId="0" xfId="0" applyFont="1" applyFill="1" applyBorder="1" applyAlignment="1">
      <alignment horizontal="center" vertical="center" wrapText="1"/>
    </xf>
    <xf numFmtId="0" fontId="89" fillId="0" borderId="0" xfId="0" applyFont="1" applyFill="1" applyAlignment="1">
      <alignment horizontal="center" vertical="center"/>
    </xf>
    <xf numFmtId="0" fontId="70" fillId="0" borderId="13" xfId="0" applyFont="1" applyFill="1" applyBorder="1" applyAlignment="1">
      <alignment horizontal="center"/>
    </xf>
    <xf numFmtId="0" fontId="75" fillId="0" borderId="13" xfId="0" applyFont="1" applyFill="1" applyBorder="1" applyAlignment="1">
      <alignment horizontal="center"/>
    </xf>
    <xf numFmtId="0" fontId="70" fillId="0" borderId="0" xfId="0" applyFont="1" applyFill="1" applyAlignment="1">
      <alignment horizontal="center" vertical="center"/>
    </xf>
    <xf numFmtId="179" fontId="70" fillId="0" borderId="3" xfId="0" applyNumberFormat="1" applyFont="1" applyFill="1" applyBorder="1" applyAlignment="1">
      <alignment horizontal="center" vertical="center" wrapText="1"/>
    </xf>
    <xf numFmtId="179" fontId="70" fillId="0" borderId="15" xfId="0" applyNumberFormat="1" applyFont="1" applyFill="1" applyBorder="1" applyAlignment="1">
      <alignment horizontal="center" vertical="center" wrapText="1"/>
    </xf>
    <xf numFmtId="179" fontId="70" fillId="0" borderId="16" xfId="0" applyNumberFormat="1" applyFont="1" applyFill="1" applyBorder="1" applyAlignment="1">
      <alignment horizontal="center" vertical="center" wrapText="1"/>
    </xf>
    <xf numFmtId="0" fontId="70" fillId="0" borderId="34" xfId="0" applyFont="1" applyFill="1" applyBorder="1" applyAlignment="1">
      <alignment horizontal="left" vertical="center" wrapText="1"/>
    </xf>
    <xf numFmtId="0" fontId="70" fillId="0" borderId="33" xfId="0" applyFont="1" applyFill="1" applyBorder="1" applyAlignment="1">
      <alignment horizontal="left" vertical="center" wrapText="1"/>
    </xf>
    <xf numFmtId="0" fontId="70" fillId="0" borderId="35" xfId="0" applyFont="1" applyFill="1" applyBorder="1" applyAlignment="1">
      <alignment horizontal="left" vertical="center" wrapText="1"/>
    </xf>
    <xf numFmtId="49" fontId="6" fillId="0" borderId="34" xfId="0" applyNumberFormat="1" applyFont="1" applyFill="1" applyBorder="1" applyAlignment="1">
      <alignment horizontal="left" vertical="center" wrapText="1"/>
    </xf>
    <xf numFmtId="49" fontId="6" fillId="0" borderId="33" xfId="0" applyNumberFormat="1" applyFont="1" applyFill="1" applyBorder="1" applyAlignment="1">
      <alignment horizontal="left" vertical="center" wrapText="1"/>
    </xf>
    <xf numFmtId="49" fontId="6" fillId="0" borderId="35" xfId="0" applyNumberFormat="1" applyFont="1" applyFill="1" applyBorder="1" applyAlignment="1">
      <alignment horizontal="left" vertical="center" wrapText="1"/>
    </xf>
    <xf numFmtId="49" fontId="5" fillId="0" borderId="34" xfId="0" applyNumberFormat="1" applyFont="1" applyFill="1" applyBorder="1" applyAlignment="1">
      <alignment horizontal="left" vertical="center" wrapText="1"/>
    </xf>
    <xf numFmtId="49" fontId="5" fillId="0" borderId="33" xfId="0" applyNumberFormat="1" applyFont="1" applyFill="1" applyBorder="1" applyAlignment="1">
      <alignment horizontal="left" vertical="center" wrapText="1"/>
    </xf>
    <xf numFmtId="49" fontId="5" fillId="0" borderId="35" xfId="0" applyNumberFormat="1" applyFont="1" applyFill="1" applyBorder="1" applyAlignment="1">
      <alignment horizontal="left" vertical="center" wrapText="1"/>
    </xf>
    <xf numFmtId="49" fontId="6" fillId="0" borderId="36" xfId="0" applyNumberFormat="1" applyFont="1" applyFill="1" applyBorder="1" applyAlignment="1">
      <alignment horizontal="left" vertical="center" wrapText="1"/>
    </xf>
    <xf numFmtId="3" fontId="73" fillId="0" borderId="34" xfId="0" applyNumberFormat="1" applyFont="1" applyFill="1" applyBorder="1" applyAlignment="1">
      <alignment horizontal="left" vertical="center" wrapText="1"/>
    </xf>
    <xf numFmtId="3" fontId="73" fillId="0" borderId="33" xfId="0" applyNumberFormat="1" applyFont="1" applyFill="1" applyBorder="1" applyAlignment="1">
      <alignment horizontal="left" vertical="center" wrapText="1"/>
    </xf>
    <xf numFmtId="3" fontId="73" fillId="0" borderId="35" xfId="0" applyNumberFormat="1" applyFont="1" applyFill="1" applyBorder="1" applyAlignment="1">
      <alignment horizontal="left" vertical="center" wrapText="1"/>
    </xf>
    <xf numFmtId="177" fontId="78" fillId="0" borderId="14" xfId="0" applyNumberFormat="1" applyFont="1" applyFill="1" applyBorder="1" applyAlignment="1">
      <alignment horizontal="center" vertical="center" wrapText="1"/>
    </xf>
    <xf numFmtId="177" fontId="78" fillId="0" borderId="16" xfId="0" applyNumberFormat="1" applyFont="1" applyFill="1" applyBorder="1" applyAlignment="1">
      <alignment horizontal="center" vertical="center" wrapText="1"/>
    </xf>
    <xf numFmtId="177" fontId="70" fillId="0" borderId="14" xfId="0" applyNumberFormat="1" applyFont="1" applyFill="1" applyBorder="1" applyAlignment="1">
      <alignment horizontal="center" vertical="center" wrapText="1"/>
    </xf>
    <xf numFmtId="177" fontId="70" fillId="0" borderId="16" xfId="0" applyNumberFormat="1" applyFont="1" applyFill="1" applyBorder="1" applyAlignment="1">
      <alignment horizontal="center" vertical="center" wrapText="1"/>
    </xf>
    <xf numFmtId="3" fontId="73" fillId="0" borderId="15" xfId="0" applyNumberFormat="1" applyFont="1" applyFill="1" applyBorder="1" applyAlignment="1">
      <alignment horizontal="left" vertical="center" wrapText="1" shrinkToFit="1"/>
    </xf>
    <xf numFmtId="3" fontId="73" fillId="0" borderId="16" xfId="0" applyNumberFormat="1" applyFont="1" applyFill="1" applyBorder="1" applyAlignment="1">
      <alignment horizontal="left" vertical="center" wrapText="1" shrinkToFit="1"/>
    </xf>
    <xf numFmtId="49" fontId="70" fillId="0" borderId="15" xfId="0" applyNumberFormat="1" applyFont="1" applyFill="1" applyBorder="1" applyAlignment="1">
      <alignment horizontal="left" vertical="center" wrapText="1"/>
    </xf>
    <xf numFmtId="49" fontId="70" fillId="0" borderId="14" xfId="0" applyNumberFormat="1" applyFont="1" applyFill="1" applyBorder="1" applyAlignment="1">
      <alignment horizontal="left" vertical="center" wrapText="1"/>
    </xf>
    <xf numFmtId="49" fontId="70" fillId="0" borderId="16" xfId="0" applyNumberFormat="1" applyFont="1" applyFill="1" applyBorder="1" applyAlignment="1">
      <alignment horizontal="left" vertical="center" wrapText="1"/>
    </xf>
    <xf numFmtId="178" fontId="70" fillId="0" borderId="15" xfId="0" applyNumberFormat="1" applyFont="1" applyFill="1" applyBorder="1" applyAlignment="1">
      <alignment horizontal="left" vertical="center" wrapText="1"/>
    </xf>
    <xf numFmtId="178" fontId="70" fillId="0" borderId="16" xfId="0" applyNumberFormat="1" applyFont="1" applyFill="1" applyBorder="1" applyAlignment="1">
      <alignment horizontal="left" vertical="center" wrapText="1"/>
    </xf>
    <xf numFmtId="177" fontId="78" fillId="0" borderId="15" xfId="0" applyNumberFormat="1" applyFont="1" applyFill="1" applyBorder="1" applyAlignment="1">
      <alignment horizontal="center" vertical="center" wrapText="1"/>
    </xf>
    <xf numFmtId="0" fontId="70" fillId="0" borderId="22" xfId="0" applyFont="1" applyFill="1" applyBorder="1" applyAlignment="1">
      <alignment horizontal="center" vertical="center" wrapText="1"/>
    </xf>
    <xf numFmtId="0" fontId="70" fillId="0" borderId="20" xfId="0" applyFont="1" applyFill="1" applyBorder="1" applyAlignment="1">
      <alignment horizontal="center" vertical="center" wrapText="1"/>
    </xf>
    <xf numFmtId="0" fontId="70" fillId="0" borderId="17" xfId="0" applyFont="1" applyFill="1" applyBorder="1" applyAlignment="1">
      <alignment horizontal="center" vertical="center" wrapText="1"/>
    </xf>
    <xf numFmtId="0" fontId="70" fillId="0" borderId="23" xfId="0" applyFont="1" applyFill="1" applyBorder="1" applyAlignment="1">
      <alignment horizontal="center" vertical="center" wrapText="1"/>
    </xf>
    <xf numFmtId="0" fontId="70" fillId="0" borderId="0" xfId="0" applyFont="1" applyFill="1" applyBorder="1" applyAlignment="1">
      <alignment horizontal="center" vertical="center" wrapText="1"/>
    </xf>
    <xf numFmtId="0" fontId="70" fillId="0" borderId="24" xfId="0" applyFont="1" applyFill="1" applyBorder="1" applyAlignment="1">
      <alignment horizontal="center" vertical="center" wrapText="1"/>
    </xf>
    <xf numFmtId="0" fontId="70" fillId="0" borderId="21" xfId="0" applyFont="1" applyFill="1" applyBorder="1" applyAlignment="1">
      <alignment horizontal="center" vertical="center" wrapText="1"/>
    </xf>
    <xf numFmtId="0" fontId="70" fillId="0" borderId="13" xfId="0" applyFont="1" applyFill="1" applyBorder="1" applyAlignment="1">
      <alignment horizontal="center" vertical="center" wrapText="1"/>
    </xf>
    <xf numFmtId="0" fontId="70" fillId="0" borderId="25" xfId="0" applyFont="1" applyFill="1" applyBorder="1" applyAlignment="1">
      <alignment horizontal="center" vertical="center" wrapText="1"/>
    </xf>
    <xf numFmtId="49" fontId="70" fillId="0" borderId="22" xfId="0" applyNumberFormat="1" applyFont="1" applyFill="1" applyBorder="1" applyAlignment="1">
      <alignment horizontal="center" vertical="center" wrapText="1"/>
    </xf>
    <xf numFmtId="49" fontId="70" fillId="0" borderId="20" xfId="0" applyNumberFormat="1" applyFont="1" applyFill="1" applyBorder="1" applyAlignment="1">
      <alignment horizontal="center" vertical="center" wrapText="1"/>
    </xf>
    <xf numFmtId="49" fontId="70" fillId="0" borderId="17" xfId="0" applyNumberFormat="1" applyFont="1" applyFill="1" applyBorder="1" applyAlignment="1">
      <alignment horizontal="center" vertical="center" wrapText="1"/>
    </xf>
    <xf numFmtId="49" fontId="70" fillId="0" borderId="23" xfId="0" applyNumberFormat="1" applyFont="1" applyFill="1" applyBorder="1" applyAlignment="1">
      <alignment horizontal="center" vertical="center" wrapText="1"/>
    </xf>
    <xf numFmtId="49" fontId="70" fillId="0" borderId="0" xfId="0" applyNumberFormat="1" applyFont="1" applyFill="1" applyBorder="1" applyAlignment="1">
      <alignment horizontal="center" vertical="center" wrapText="1"/>
    </xf>
    <xf numFmtId="49" fontId="70" fillId="0" borderId="24" xfId="0" applyNumberFormat="1" applyFont="1" applyFill="1" applyBorder="1" applyAlignment="1">
      <alignment horizontal="center" vertical="center" wrapText="1"/>
    </xf>
    <xf numFmtId="49" fontId="70" fillId="0" borderId="21" xfId="0" applyNumberFormat="1" applyFont="1" applyFill="1" applyBorder="1" applyAlignment="1">
      <alignment horizontal="center" vertical="center" wrapText="1"/>
    </xf>
    <xf numFmtId="49" fontId="70" fillId="0" borderId="13" xfId="0" applyNumberFormat="1" applyFont="1" applyFill="1" applyBorder="1" applyAlignment="1">
      <alignment horizontal="center" vertical="center" wrapText="1"/>
    </xf>
    <xf numFmtId="49" fontId="70" fillId="0" borderId="25" xfId="0" applyNumberFormat="1" applyFont="1" applyFill="1" applyBorder="1" applyAlignment="1">
      <alignment horizontal="center" vertical="center" wrapText="1"/>
    </xf>
    <xf numFmtId="0" fontId="73" fillId="0" borderId="15" xfId="0" applyFont="1" applyFill="1" applyBorder="1" applyAlignment="1">
      <alignment horizontal="left" vertical="center" wrapText="1" shrinkToFit="1"/>
    </xf>
    <xf numFmtId="0" fontId="73" fillId="0" borderId="16" xfId="0" applyFont="1" applyFill="1" applyBorder="1" applyAlignment="1">
      <alignment horizontal="left" vertical="center" wrapText="1" shrinkToFit="1"/>
    </xf>
    <xf numFmtId="179" fontId="90" fillId="0" borderId="15" xfId="0" applyNumberFormat="1" applyFont="1" applyFill="1" applyBorder="1" applyAlignment="1">
      <alignment horizontal="center" vertical="center" wrapText="1"/>
    </xf>
    <xf numFmtId="179" fontId="90" fillId="0" borderId="14" xfId="0" applyNumberFormat="1" applyFont="1" applyFill="1" applyBorder="1" applyAlignment="1">
      <alignment horizontal="center" vertical="center" wrapText="1"/>
    </xf>
    <xf numFmtId="179" fontId="90" fillId="0" borderId="16" xfId="0" applyNumberFormat="1" applyFont="1" applyFill="1" applyBorder="1" applyAlignment="1">
      <alignment horizontal="center" vertical="center" wrapText="1"/>
    </xf>
    <xf numFmtId="179" fontId="78" fillId="0" borderId="15" xfId="0" applyNumberFormat="1" applyFont="1" applyFill="1" applyBorder="1" applyAlignment="1">
      <alignment horizontal="center" vertical="center" wrapText="1"/>
    </xf>
    <xf numFmtId="179" fontId="78" fillId="0" borderId="14" xfId="0" applyNumberFormat="1" applyFont="1" applyFill="1" applyBorder="1" applyAlignment="1">
      <alignment horizontal="center" vertical="center" wrapText="1"/>
    </xf>
    <xf numFmtId="179" fontId="78" fillId="0" borderId="16" xfId="0" applyNumberFormat="1" applyFont="1" applyFill="1" applyBorder="1" applyAlignment="1">
      <alignment horizontal="center" vertical="center" wrapText="1"/>
    </xf>
    <xf numFmtId="0" fontId="73" fillId="0" borderId="0" xfId="0" applyFont="1" applyFill="1" applyAlignment="1">
      <alignment horizontal="right" vertical="center" wrapText="1"/>
    </xf>
    <xf numFmtId="0" fontId="76" fillId="0" borderId="0" xfId="0" applyFont="1" applyFill="1" applyAlignment="1">
      <alignment horizontal="right" vertical="center" wrapText="1"/>
    </xf>
    <xf numFmtId="0" fontId="73" fillId="0" borderId="13" xfId="0" applyFont="1" applyFill="1" applyBorder="1" applyAlignment="1">
      <alignment horizontal="left" vertical="center" wrapText="1"/>
    </xf>
    <xf numFmtId="0" fontId="71" fillId="0" borderId="13" xfId="0" applyFont="1" applyFill="1" applyBorder="1" applyAlignment="1">
      <alignment horizontal="left" vertical="center" wrapText="1"/>
    </xf>
    <xf numFmtId="0" fontId="70" fillId="0" borderId="18" xfId="0" applyFont="1" applyFill="1" applyBorder="1" applyAlignment="1">
      <alignment horizontal="center" vertical="center" wrapText="1" shrinkToFit="1"/>
    </xf>
    <xf numFmtId="0" fontId="70" fillId="0" borderId="19" xfId="0" applyFont="1" applyFill="1" applyBorder="1" applyAlignment="1">
      <alignment horizontal="center" vertical="center" wrapText="1" shrinkToFit="1"/>
    </xf>
    <xf numFmtId="0" fontId="73" fillId="0" borderId="0" xfId="0" applyFont="1" applyFill="1" applyAlignment="1">
      <alignment horizontal="center"/>
    </xf>
    <xf numFmtId="0" fontId="6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73" fillId="0" borderId="15" xfId="0" applyFont="1" applyFill="1" applyBorder="1" applyAlignment="1">
      <alignment horizontal="center" vertical="center"/>
    </xf>
    <xf numFmtId="0" fontId="73" fillId="0" borderId="14" xfId="0" applyFont="1" applyFill="1" applyBorder="1" applyAlignment="1">
      <alignment horizontal="center" vertical="center"/>
    </xf>
    <xf numFmtId="0" fontId="73" fillId="0" borderId="16" xfId="0" applyFont="1" applyFill="1" applyBorder="1" applyAlignment="1">
      <alignment horizontal="center" vertical="center"/>
    </xf>
    <xf numFmtId="0" fontId="73" fillId="0" borderId="15" xfId="0" applyFont="1" applyFill="1" applyBorder="1" applyAlignment="1">
      <alignment horizontal="center" vertical="center" wrapText="1"/>
    </xf>
    <xf numFmtId="0" fontId="73" fillId="0" borderId="14" xfId="0" applyFont="1" applyFill="1" applyBorder="1" applyAlignment="1">
      <alignment horizontal="center" vertical="center" wrapText="1"/>
    </xf>
    <xf numFmtId="0" fontId="73" fillId="0" borderId="16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left" vertical="center"/>
    </xf>
    <xf numFmtId="0" fontId="73" fillId="0" borderId="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 vertical="center"/>
    </xf>
    <xf numFmtId="49" fontId="73" fillId="0" borderId="16" xfId="0" applyNumberFormat="1" applyFont="1" applyFill="1" applyBorder="1" applyAlignment="1">
      <alignment horizontal="right" vertical="center"/>
    </xf>
    <xf numFmtId="178" fontId="73" fillId="0" borderId="38" xfId="0" applyNumberFormat="1" applyFont="1" applyFill="1" applyBorder="1" applyAlignment="1">
      <alignment horizontal="center" vertical="center" wrapText="1"/>
    </xf>
    <xf numFmtId="178" fontId="76" fillId="0" borderId="38" xfId="0" applyNumberFormat="1" applyFont="1" applyFill="1" applyBorder="1" applyAlignment="1">
      <alignment horizontal="center" vertical="center" wrapText="1"/>
    </xf>
    <xf numFmtId="178" fontId="71" fillId="0" borderId="38" xfId="0" applyNumberFormat="1" applyFont="1" applyFill="1" applyBorder="1" applyAlignment="1">
      <alignment vertical="center" wrapText="1"/>
    </xf>
    <xf numFmtId="178" fontId="79" fillId="0" borderId="38" xfId="0" applyNumberFormat="1" applyFont="1" applyFill="1" applyBorder="1" applyAlignment="1">
      <alignment horizontal="right" vertical="center" wrapText="1"/>
    </xf>
    <xf numFmtId="178" fontId="84" fillId="0" borderId="38" xfId="0" applyNumberFormat="1" applyFont="1" applyFill="1" applyBorder="1" applyAlignment="1">
      <alignment horizontal="right" vertical="center" wrapText="1"/>
    </xf>
    <xf numFmtId="179" fontId="70" fillId="0" borderId="26" xfId="0" applyNumberFormat="1" applyFont="1" applyFill="1" applyBorder="1" applyAlignment="1">
      <alignment horizontal="center" vertical="center" wrapText="1"/>
    </xf>
    <xf numFmtId="173" fontId="84" fillId="0" borderId="19" xfId="0" applyNumberFormat="1" applyFont="1" applyFill="1" applyBorder="1" applyAlignment="1">
      <alignment horizontal="center" vertical="center" wrapText="1"/>
    </xf>
    <xf numFmtId="173" fontId="73" fillId="0" borderId="38" xfId="0" applyNumberFormat="1" applyFont="1" applyFill="1" applyBorder="1" applyAlignment="1">
      <alignment horizontal="center" vertical="center" wrapText="1"/>
    </xf>
    <xf numFmtId="173" fontId="70" fillId="0" borderId="36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86" fillId="0" borderId="36" xfId="0" applyNumberFormat="1" applyFont="1" applyFill="1" applyBorder="1" applyAlignment="1">
      <alignment horizontal="center" vertical="center" wrapText="1"/>
    </xf>
    <xf numFmtId="173" fontId="73" fillId="0" borderId="26" xfId="0" applyNumberFormat="1" applyFont="1" applyFill="1" applyBorder="1" applyAlignment="1">
      <alignment horizontal="center" vertical="center" wrapText="1"/>
    </xf>
    <xf numFmtId="178" fontId="79" fillId="0" borderId="29" xfId="0" applyNumberFormat="1" applyFont="1" applyFill="1" applyBorder="1" applyAlignment="1">
      <alignment horizontal="center" vertical="center" wrapText="1"/>
    </xf>
    <xf numFmtId="3" fontId="73" fillId="0" borderId="15" xfId="0" applyNumberFormat="1" applyFont="1" applyFill="1" applyBorder="1" applyAlignment="1">
      <alignment vertical="center" wrapText="1"/>
    </xf>
    <xf numFmtId="3" fontId="73" fillId="0" borderId="16" xfId="0" applyNumberFormat="1" applyFont="1" applyFill="1" applyBorder="1" applyAlignment="1">
      <alignment vertical="center" wrapText="1"/>
    </xf>
    <xf numFmtId="177" fontId="73" fillId="0" borderId="15" xfId="0" applyNumberFormat="1" applyFont="1" applyFill="1" applyBorder="1" applyAlignment="1">
      <alignment vertical="center" wrapText="1"/>
    </xf>
    <xf numFmtId="177" fontId="73" fillId="0" borderId="16" xfId="0" applyNumberFormat="1" applyFont="1" applyFill="1" applyBorder="1" applyAlignment="1">
      <alignment vertical="center" wrapText="1"/>
    </xf>
    <xf numFmtId="177" fontId="70" fillId="0" borderId="15" xfId="0" applyNumberFormat="1" applyFont="1" applyFill="1" applyBorder="1" applyAlignment="1">
      <alignment vertical="center" wrapText="1"/>
    </xf>
    <xf numFmtId="177" fontId="70" fillId="0" borderId="16" xfId="0" applyNumberFormat="1" applyFont="1" applyFill="1" applyBorder="1" applyAlignment="1">
      <alignment vertical="center" wrapText="1"/>
    </xf>
    <xf numFmtId="0" fontId="70" fillId="0" borderId="3" xfId="0" applyFont="1" applyFill="1" applyBorder="1" applyAlignment="1">
      <alignment vertical="center" wrapText="1"/>
    </xf>
    <xf numFmtId="178" fontId="6" fillId="0" borderId="15" xfId="0" applyNumberFormat="1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178" fontId="73" fillId="0" borderId="3" xfId="0" applyNumberFormat="1" applyFont="1" applyFill="1" applyBorder="1" applyAlignment="1">
      <alignment horizontal="center" vertical="center" wrapText="1"/>
    </xf>
    <xf numFmtId="178" fontId="84" fillId="0" borderId="3" xfId="0" applyNumberFormat="1" applyFont="1" applyFill="1" applyBorder="1" applyAlignment="1">
      <alignment horizontal="center" vertical="center" wrapText="1"/>
    </xf>
    <xf numFmtId="178" fontId="79" fillId="0" borderId="3" xfId="0" applyNumberFormat="1" applyFont="1" applyFill="1" applyBorder="1" applyAlignment="1">
      <alignment horizontal="center" vertical="center" wrapText="1"/>
    </xf>
    <xf numFmtId="178" fontId="79" fillId="0" borderId="15" xfId="0" applyNumberFormat="1" applyFont="1" applyFill="1" applyBorder="1" applyAlignment="1">
      <alignment horizontal="center" vertical="center" wrapText="1"/>
    </xf>
    <xf numFmtId="178" fontId="73" fillId="0" borderId="14" xfId="0" applyNumberFormat="1" applyFont="1" applyFill="1" applyBorder="1" applyAlignment="1">
      <alignment horizontal="center" vertical="center" wrapText="1"/>
    </xf>
    <xf numFmtId="178" fontId="73" fillId="0" borderId="16" xfId="0" applyNumberFormat="1" applyFont="1" applyFill="1" applyBorder="1" applyAlignment="1">
      <alignment horizontal="center" vertical="center" wrapText="1"/>
    </xf>
    <xf numFmtId="179" fontId="73" fillId="0" borderId="30" xfId="0" applyNumberFormat="1" applyFont="1" applyFill="1" applyBorder="1" applyAlignment="1">
      <alignment horizontal="center" vertical="center" wrapText="1"/>
    </xf>
    <xf numFmtId="173" fontId="73" fillId="0" borderId="30" xfId="0" applyNumberFormat="1" applyFont="1" applyFill="1" applyBorder="1" applyAlignment="1">
      <alignment horizontal="center" vertical="center" wrapText="1"/>
    </xf>
    <xf numFmtId="180" fontId="73" fillId="0" borderId="30" xfId="0" applyNumberFormat="1" applyFont="1" applyFill="1" applyBorder="1" applyAlignment="1">
      <alignment horizontal="center" vertical="center" wrapText="1"/>
    </xf>
    <xf numFmtId="173" fontId="70" fillId="0" borderId="30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</cellXfs>
  <cellStyles count="445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10" xfId="353"/>
    <cellStyle name="Column-Header 2" xfId="73"/>
    <cellStyle name="Column-Header 2 2" xfId="354"/>
    <cellStyle name="Column-Header 3" xfId="74"/>
    <cellStyle name="Column-Header 3 2" xfId="355"/>
    <cellStyle name="Column-Header 4" xfId="75"/>
    <cellStyle name="Column-Header 4 2" xfId="356"/>
    <cellStyle name="Column-Header 5" xfId="76"/>
    <cellStyle name="Column-Header 5 2" xfId="357"/>
    <cellStyle name="Column-Header 6" xfId="77"/>
    <cellStyle name="Column-Header 6 2" xfId="358"/>
    <cellStyle name="Column-Header 7" xfId="78"/>
    <cellStyle name="Column-Header 7 2" xfId="79"/>
    <cellStyle name="Column-Header 7 2 2" xfId="360"/>
    <cellStyle name="Column-Header 7 3" xfId="359"/>
    <cellStyle name="Column-Header 8" xfId="80"/>
    <cellStyle name="Column-Header 8 2" xfId="81"/>
    <cellStyle name="Column-Header 8 2 2" xfId="362"/>
    <cellStyle name="Column-Header 8 3" xfId="361"/>
    <cellStyle name="Column-Header 9" xfId="82"/>
    <cellStyle name="Column-Header 9 2" xfId="83"/>
    <cellStyle name="Column-Header 9 2 2" xfId="364"/>
    <cellStyle name="Column-Header 9 3" xfId="36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10 2" xfId="366"/>
    <cellStyle name="Define-Column 11" xfId="365"/>
    <cellStyle name="Define-Column 2" xfId="88"/>
    <cellStyle name="Define-Column 2 2" xfId="367"/>
    <cellStyle name="Define-Column 3" xfId="89"/>
    <cellStyle name="Define-Column 3 2" xfId="368"/>
    <cellStyle name="Define-Column 4" xfId="90"/>
    <cellStyle name="Define-Column 4 2" xfId="369"/>
    <cellStyle name="Define-Column 5" xfId="91"/>
    <cellStyle name="Define-Column 5 2" xfId="370"/>
    <cellStyle name="Define-Column 6" xfId="92"/>
    <cellStyle name="Define-Column 6 2" xfId="371"/>
    <cellStyle name="Define-Column 7" xfId="93"/>
    <cellStyle name="Define-Column 7 2" xfId="94"/>
    <cellStyle name="Define-Column 7 2 2" xfId="373"/>
    <cellStyle name="Define-Column 7 3" xfId="95"/>
    <cellStyle name="Define-Column 7 3 2" xfId="374"/>
    <cellStyle name="Define-Column 7 4" xfId="372"/>
    <cellStyle name="Define-Column 8" xfId="96"/>
    <cellStyle name="Define-Column 8 2" xfId="97"/>
    <cellStyle name="Define-Column 8 2 2" xfId="376"/>
    <cellStyle name="Define-Column 8 3" xfId="98"/>
    <cellStyle name="Define-Column 8 3 2" xfId="377"/>
    <cellStyle name="Define-Column 8 4" xfId="375"/>
    <cellStyle name="Define-Column 9" xfId="99"/>
    <cellStyle name="Define-Column 9 2" xfId="100"/>
    <cellStyle name="Define-Column 9 2 2" xfId="379"/>
    <cellStyle name="Define-Column 9 3" xfId="101"/>
    <cellStyle name="Define-Column 9 3 2" xfId="380"/>
    <cellStyle name="Define-Column 9 4" xfId="378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 2 2" xfId="382"/>
    <cellStyle name="Level2 3" xfId="381"/>
    <cellStyle name="Level2-Hide" xfId="139"/>
    <cellStyle name="Level2-Hide 2" xfId="140"/>
    <cellStyle name="Level2-Hide 2 2" xfId="384"/>
    <cellStyle name="Level2-Hide 3" xfId="383"/>
    <cellStyle name="Level2-Numbers" xfId="141"/>
    <cellStyle name="Level2-Numbers 2" xfId="142"/>
    <cellStyle name="Level2-Numbers 2 2" xfId="386"/>
    <cellStyle name="Level2-Numbers 3" xfId="385"/>
    <cellStyle name="Level2-Numbers-Hide" xfId="143"/>
    <cellStyle name="Level2-Numbers-Hide 2" xfId="387"/>
    <cellStyle name="Level3" xfId="144"/>
    <cellStyle name="Level3 2" xfId="145"/>
    <cellStyle name="Level3 2 2" xfId="389"/>
    <cellStyle name="Level3 3" xfId="146"/>
    <cellStyle name="Level3 3 2" xfId="390"/>
    <cellStyle name="Level3 4" xfId="388"/>
    <cellStyle name="Level3_План департамент_2010_1207" xfId="147"/>
    <cellStyle name="Level3-Hide" xfId="148"/>
    <cellStyle name="Level3-Hide 2" xfId="149"/>
    <cellStyle name="Level3-Hide 2 2" xfId="392"/>
    <cellStyle name="Level3-Hide 3" xfId="391"/>
    <cellStyle name="Level3-Numbers" xfId="150"/>
    <cellStyle name="Level3-Numbers 2" xfId="151"/>
    <cellStyle name="Level3-Numbers 2 2" xfId="394"/>
    <cellStyle name="Level3-Numbers 3" xfId="152"/>
    <cellStyle name="Level3-Numbers 3 2" xfId="395"/>
    <cellStyle name="Level3-Numbers 4" xfId="393"/>
    <cellStyle name="Level3-Numbers_План департамент_2010_1207" xfId="153"/>
    <cellStyle name="Level3-Numbers-Hide" xfId="154"/>
    <cellStyle name="Level3-Numbers-Hide 2" xfId="396"/>
    <cellStyle name="Level4" xfId="155"/>
    <cellStyle name="Level4 2" xfId="156"/>
    <cellStyle name="Level4 2 2" xfId="398"/>
    <cellStyle name="Level4 3" xfId="397"/>
    <cellStyle name="Level4-Hide" xfId="157"/>
    <cellStyle name="Level4-Hide 2" xfId="158"/>
    <cellStyle name="Level4-Hide 2 2" xfId="400"/>
    <cellStyle name="Level4-Hide 3" xfId="399"/>
    <cellStyle name="Level4-Numbers" xfId="159"/>
    <cellStyle name="Level4-Numbers 2" xfId="160"/>
    <cellStyle name="Level4-Numbers 2 2" xfId="402"/>
    <cellStyle name="Level4-Numbers 3" xfId="401"/>
    <cellStyle name="Level4-Numbers-Hide" xfId="161"/>
    <cellStyle name="Level4-Numbers-Hide 2" xfId="403"/>
    <cellStyle name="Level5" xfId="162"/>
    <cellStyle name="Level5 2" xfId="163"/>
    <cellStyle name="Level5 2 2" xfId="405"/>
    <cellStyle name="Level5 3" xfId="404"/>
    <cellStyle name="Level5-Hide" xfId="164"/>
    <cellStyle name="Level5-Hide 2" xfId="165"/>
    <cellStyle name="Level5-Hide 2 2" xfId="407"/>
    <cellStyle name="Level5-Hide 3" xfId="406"/>
    <cellStyle name="Level5-Numbers" xfId="166"/>
    <cellStyle name="Level5-Numbers 2" xfId="167"/>
    <cellStyle name="Level5-Numbers 2 2" xfId="409"/>
    <cellStyle name="Level5-Numbers 3" xfId="408"/>
    <cellStyle name="Level5-Numbers-Hide" xfId="168"/>
    <cellStyle name="Level5-Numbers-Hide 2" xfId="410"/>
    <cellStyle name="Level6" xfId="169"/>
    <cellStyle name="Level6 2" xfId="170"/>
    <cellStyle name="Level6 2 2" xfId="412"/>
    <cellStyle name="Level6 3" xfId="411"/>
    <cellStyle name="Level6-Hide" xfId="171"/>
    <cellStyle name="Level6-Hide 2" xfId="172"/>
    <cellStyle name="Level6-Hide 2 2" xfId="414"/>
    <cellStyle name="Level6-Hide 3" xfId="413"/>
    <cellStyle name="Level6-Numbers" xfId="173"/>
    <cellStyle name="Level6-Numbers 2" xfId="174"/>
    <cellStyle name="Level6-Numbers 2 2" xfId="416"/>
    <cellStyle name="Level6-Numbers 3" xfId="415"/>
    <cellStyle name="Level7" xfId="175"/>
    <cellStyle name="Level7 2" xfId="417"/>
    <cellStyle name="Level7-Hide" xfId="176"/>
    <cellStyle name="Level7-Hide 2" xfId="418"/>
    <cellStyle name="Level7-Numbers" xfId="177"/>
    <cellStyle name="Level7-Numbers 2" xfId="419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 2" xfId="420"/>
    <cellStyle name="Number-Cells-Column2" xfId="185"/>
    <cellStyle name="Number-Cells-Column2 2" xfId="421"/>
    <cellStyle name="Number-Cells-Column5" xfId="186"/>
    <cellStyle name="Number-Cells-Column5 2" xfId="422"/>
    <cellStyle name="Output" xfId="187"/>
    <cellStyle name="Output 2" xfId="423"/>
    <cellStyle name="Row-Header" xfId="188"/>
    <cellStyle name="Row-Header 2" xfId="189"/>
    <cellStyle name="Row-Header 2 2" xfId="425"/>
    <cellStyle name="Row-Header 3" xfId="424"/>
    <cellStyle name="Title" xfId="190"/>
    <cellStyle name="Total" xfId="191"/>
    <cellStyle name="Total 2" xfId="426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2 2" xfId="427"/>
    <cellStyle name="Вывод 3" xfId="208"/>
    <cellStyle name="Вывод 3 2" xfId="42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2 2" xfId="429"/>
    <cellStyle name="Итог 3" xfId="221"/>
    <cellStyle name="Итог 3 2" xfId="430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 3 2" xfId="431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0 2" xfId="432"/>
    <cellStyle name="Обычный 3 11" xfId="259"/>
    <cellStyle name="Обычный 3 11 2" xfId="433"/>
    <cellStyle name="Обычный 3 12" xfId="260"/>
    <cellStyle name="Обычный 3 12 2" xfId="434"/>
    <cellStyle name="Обычный 3 13" xfId="261"/>
    <cellStyle name="Обычный 3 13 2" xfId="435"/>
    <cellStyle name="Обычный 3 14" xfId="262"/>
    <cellStyle name="Обычный 3 2" xfId="263"/>
    <cellStyle name="Обычный 3 2 2" xfId="436"/>
    <cellStyle name="Обычный 3 3" xfId="264"/>
    <cellStyle name="Обычный 3 3 2" xfId="437"/>
    <cellStyle name="Обычный 3 4" xfId="265"/>
    <cellStyle name="Обычный 3 4 2" xfId="438"/>
    <cellStyle name="Обычный 3 5" xfId="266"/>
    <cellStyle name="Обычный 3 5 2" xfId="439"/>
    <cellStyle name="Обычный 3 6" xfId="267"/>
    <cellStyle name="Обычный 3 6 2" xfId="440"/>
    <cellStyle name="Обычный 3 7" xfId="268"/>
    <cellStyle name="Обычный 3 7 2" xfId="441"/>
    <cellStyle name="Обычный 3 8" xfId="269"/>
    <cellStyle name="Обычный 3 8 2" xfId="442"/>
    <cellStyle name="Обычный 3 9" xfId="270"/>
    <cellStyle name="Обычный 3 9 2" xfId="443"/>
    <cellStyle name="Обычный 3_Дефицит_7 млрд_0608_бс" xfId="271"/>
    <cellStyle name="Обычный 4" xfId="272"/>
    <cellStyle name="Обычный 4 2" xfId="444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9" Type="http://schemas.openxmlformats.org/officeDocument/2006/relationships/externalLink" Target="externalLinks/externalLink2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34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28.xml"/><Relationship Id="rId47" Type="http://schemas.openxmlformats.org/officeDocument/2006/relationships/externalLink" Target="externalLinks/externalLink33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9.xml"/><Relationship Id="rId38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3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18.xml"/><Relationship Id="rId37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26.xml"/><Relationship Id="rId45" Type="http://schemas.openxmlformats.org/officeDocument/2006/relationships/externalLink" Target="externalLinks/externalLink31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22.xml"/><Relationship Id="rId49" Type="http://schemas.openxmlformats.org/officeDocument/2006/relationships/externalLink" Target="externalLinks/externalLink3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31" Type="http://schemas.openxmlformats.org/officeDocument/2006/relationships/externalLink" Target="externalLinks/externalLink17.xml"/><Relationship Id="rId44" Type="http://schemas.openxmlformats.org/officeDocument/2006/relationships/externalLink" Target="externalLinks/externalLink30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6.xml"/><Relationship Id="rId35" Type="http://schemas.openxmlformats.org/officeDocument/2006/relationships/externalLink" Target="externalLinks/externalLink21.xml"/><Relationship Id="rId43" Type="http://schemas.openxmlformats.org/officeDocument/2006/relationships/externalLink" Target="externalLinks/externalLink29.xml"/><Relationship Id="rId48" Type="http://schemas.openxmlformats.org/officeDocument/2006/relationships/externalLink" Target="externalLinks/externalLink34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  <sheetName val="Лист2"/>
      <sheetName val="ПЛАН ЗАКУПІВЕЛЬ 2018"/>
      <sheetName val="Аркуш2"/>
      <sheetName val="MPPZ"/>
      <sheetName val="адмін_(2)"/>
      <sheetName val="9m"/>
      <sheetName val="Лист3"/>
      <sheetName val="TDSheet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/>
      <sheetData sheetId="11" refreshError="1"/>
      <sheetData sheetId="12" refreshError="1"/>
      <sheetData sheetId="13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зведена_таб"/>
      <sheetName val="попер_роз_(4)"/>
      <sheetName val="звед_оптим_(2)"/>
      <sheetName val="2002"/>
      <sheetName val="2001"/>
      <sheetName val="Ener "/>
      <sheetName val="МТР_Газ_України"/>
      <sheetName val="Current"/>
      <sheetName val="прим. IX. Деб. заб."/>
      <sheetName val="Test"/>
      <sheetName val="statiy"/>
      <sheetName val="pidr"/>
      <sheetName val="Techni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попер_роз"/>
      <sheetName val="база  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  <sheetName val="МТР_Газ_України"/>
      <sheetName val="МТР_все_2"/>
      <sheetName val="база  "/>
      <sheetName val="Links"/>
      <sheetName val="Lead"/>
      <sheetName val="P_SC"/>
      <sheetName val="XLR_NoRangeSheet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МТР_Газ_України"/>
      <sheetName val="Допущения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  <sheetName val="Inform"/>
      <sheetName val="7  Інші витрати"/>
      <sheetName val="МТР_Газ_України"/>
      <sheetName val="Assumptions and Input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BGVN1"/>
      <sheetName val="Technical"/>
      <sheetName val="БАЗА  "/>
      <sheetName val="МТР Газ України"/>
      <sheetName val="Daten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form"/>
      <sheetName val="Ini"/>
      <sheetName val="Setup"/>
      <sheetName val="200"/>
      <sheetName val="1993"/>
      <sheetName val="Ener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МТР все - 5"/>
      <sheetName val="Лист1"/>
      <sheetName val="Internal Data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 refreshError="1"/>
      <sheetData sheetId="3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gdp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  <sheetName val="база  "/>
      <sheetName val="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  <sheetName val="Inform"/>
      <sheetName val="база  "/>
      <sheetName val="МТР_Газ_України"/>
      <sheetName val="assumptions and inputs"/>
      <sheetName val="Cash Flows"/>
      <sheetName val="Terminal Value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  <sheetName val="попер_роз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  <sheetName val="Ener_"/>
      <sheetName val="gdp"/>
      <sheetName val="1993"/>
      <sheetName val="Додаток 3"/>
      <sheetName val="Бюдж. баланс "/>
      <sheetName val="параметри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 refreshError="1"/>
      <sheetData sheetId="28"/>
      <sheetData sheetId="29"/>
      <sheetData sheetId="3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Ener "/>
      <sheetName val="Припущення"/>
      <sheetName val="МТР_Газ_України"/>
      <sheetName val="Осн. фін. пок. 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 refreshError="1"/>
      <sheetData sheetId="2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  <sheetName val="BGVN1"/>
      <sheetName val="д17-1"/>
      <sheetName val="БАЗА__"/>
      <sheetName val="Лист1"/>
      <sheetName val="півріч"/>
      <sheetName val="КурсВалют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Правила ДДС"/>
      <sheetName val="7  інші витрати"/>
      <sheetName val="п"/>
      <sheetName val="1993"/>
      <sheetName val="Assumptions and Inputs"/>
      <sheetName val="Лист1"/>
      <sheetName val="consolidation hq formatted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f-20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  <sheetName val="7  Інші витрати"/>
      <sheetName val="попер_роз"/>
      <sheetName val="скрыть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  <sheetName val="банк"/>
      <sheetName val="дез"/>
      <sheetName val="связь"/>
      <sheetName val="компод"/>
      <sheetName val="пож"/>
      <sheetName val="проезд"/>
      <sheetName val="страх"/>
      <sheetName val="gdp"/>
      <sheetName val="до викупа"/>
      <sheetName val="Лист1"/>
      <sheetName val="Розш. ел. витрат за 9 місяців"/>
      <sheetName val="Рокада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Ener "/>
      <sheetName val="додаток 1"/>
      <sheetName val="база  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  <sheetName val="7  інші витрати"/>
      <sheetName val="МТР Газ України"/>
      <sheetName val="Note2 to do "/>
      <sheetName val="4сд"/>
      <sheetName val="2сд"/>
      <sheetName val="7сд"/>
      <sheetName val="1993"/>
      <sheetName val="Лист2"/>
      <sheetName val="припущення"/>
      <sheetName val="т17мб(шаблон)"/>
      <sheetName val="реестр_заявок1"/>
      <sheetName val="Set"/>
      <sheetName val="додаток  3"/>
      <sheetName val="mt bk"/>
      <sheetName val="Ener "/>
      <sheetName val="рэс п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  <sheetName val="Inform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  <sheetName val="7  інші витрат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  <sheetName val="7  інші витрати"/>
      <sheetName val="Ener "/>
      <sheetName val="gdp"/>
      <sheetName val="assumption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1993"/>
      <sheetName val="рік"/>
      <sheetName val="7  інші витрати"/>
      <sheetName val="gdp"/>
      <sheetName val="Assumption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  <sheetName val="7  інші витрати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_Структура по елементах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278"/>
  <sheetViews>
    <sheetView showRuler="0" showWhiteSpace="0" view="pageBreakPreview" topLeftCell="A106" zoomScale="75" zoomScaleNormal="50" zoomScaleSheetLayoutView="75" zoomScalePageLayoutView="30" workbookViewId="0">
      <selection activeCell="P34" sqref="P34"/>
    </sheetView>
  </sheetViews>
  <sheetFormatPr defaultRowHeight="20.25"/>
  <cols>
    <col min="1" max="1" width="68.5703125" style="387" customWidth="1"/>
    <col min="2" max="2" width="15.28515625" style="383" customWidth="1"/>
    <col min="3" max="3" width="22" style="383" customWidth="1"/>
    <col min="4" max="5" width="21.140625" style="383" customWidth="1"/>
    <col min="6" max="6" width="22.42578125" style="387" customWidth="1"/>
    <col min="7" max="7" width="20.7109375" style="387" customWidth="1"/>
    <col min="8" max="8" width="21.42578125" style="387" customWidth="1"/>
    <col min="9" max="9" width="22.28515625" style="387" customWidth="1"/>
    <col min="10" max="10" width="18.140625" style="387" hidden="1" customWidth="1"/>
    <col min="11" max="11" width="14" style="387" customWidth="1"/>
    <col min="12" max="12" width="17.42578125" style="387" customWidth="1"/>
    <col min="13" max="13" width="18.5703125" style="387" customWidth="1"/>
    <col min="14" max="14" width="11.42578125" style="387" customWidth="1"/>
    <col min="15" max="15" width="14.28515625" style="387" customWidth="1"/>
    <col min="16" max="16" width="11.7109375" style="387" customWidth="1"/>
    <col min="17" max="16384" width="9.140625" style="387"/>
  </cols>
  <sheetData>
    <row r="1" spans="1:10">
      <c r="A1" s="439"/>
      <c r="B1" s="439"/>
      <c r="C1" s="439"/>
      <c r="D1" s="439"/>
      <c r="E1" s="439"/>
      <c r="F1" s="439"/>
      <c r="G1" s="439"/>
      <c r="H1" s="439"/>
      <c r="I1" s="439"/>
    </row>
    <row r="2" spans="1:10" ht="18.75" customHeight="1">
      <c r="A2" s="472"/>
      <c r="B2" s="473"/>
      <c r="D2" s="387"/>
      <c r="E2" s="387"/>
      <c r="F2" s="387" t="s">
        <v>549</v>
      </c>
    </row>
    <row r="3" spans="1:10">
      <c r="A3" s="473"/>
      <c r="B3" s="473"/>
      <c r="D3" s="387"/>
      <c r="E3" s="387"/>
      <c r="F3" s="387" t="s">
        <v>430</v>
      </c>
    </row>
    <row r="4" spans="1:10" ht="17.25" customHeight="1">
      <c r="A4" s="473"/>
      <c r="B4" s="473"/>
      <c r="D4" s="112"/>
      <c r="E4" s="112"/>
      <c r="F4" s="387" t="s">
        <v>431</v>
      </c>
    </row>
    <row r="5" spans="1:10" ht="18" customHeight="1">
      <c r="A5" s="473"/>
      <c r="B5" s="473"/>
      <c r="D5" s="112"/>
      <c r="E5" s="112"/>
      <c r="J5" s="94"/>
    </row>
    <row r="6" spans="1:10" ht="18.75" customHeight="1">
      <c r="A6" s="473"/>
      <c r="B6" s="473"/>
      <c r="D6" s="112"/>
      <c r="E6" s="112"/>
      <c r="F6" s="93"/>
      <c r="J6" s="386"/>
    </row>
    <row r="7" spans="1:10" ht="18.75" customHeight="1">
      <c r="D7" s="112"/>
      <c r="E7" s="112"/>
      <c r="F7" s="112"/>
      <c r="G7" s="435"/>
      <c r="H7" s="435"/>
      <c r="I7" s="435"/>
      <c r="J7" s="435"/>
    </row>
    <row r="8" spans="1:10" ht="18.75" customHeight="1">
      <c r="A8" s="387" t="s">
        <v>327</v>
      </c>
      <c r="B8" s="112"/>
      <c r="F8" s="388"/>
      <c r="G8" s="457" t="s">
        <v>98</v>
      </c>
      <c r="H8" s="457"/>
      <c r="I8" s="457"/>
      <c r="J8" s="457"/>
    </row>
    <row r="9" spans="1:10">
      <c r="B9" s="112"/>
      <c r="C9" s="385"/>
      <c r="D9" s="388"/>
      <c r="E9" s="388"/>
      <c r="F9" s="388"/>
      <c r="G9" s="470"/>
      <c r="H9" s="470"/>
      <c r="I9" s="470"/>
      <c r="J9" s="470"/>
    </row>
    <row r="10" spans="1:10" ht="18.75" customHeight="1">
      <c r="A10" s="470" t="s">
        <v>448</v>
      </c>
      <c r="B10" s="471"/>
      <c r="C10" s="240"/>
      <c r="D10" s="240"/>
      <c r="E10" s="240"/>
      <c r="F10" s="113"/>
      <c r="G10" s="391"/>
      <c r="H10" s="391"/>
      <c r="I10" s="391"/>
      <c r="J10" s="391"/>
    </row>
    <row r="11" spans="1:10" ht="20.25" customHeight="1">
      <c r="A11" s="386" t="s">
        <v>330</v>
      </c>
      <c r="D11" s="387"/>
      <c r="E11" s="387"/>
      <c r="F11" s="114"/>
      <c r="G11" s="470"/>
      <c r="H11" s="470"/>
      <c r="I11" s="470"/>
      <c r="J11" s="470"/>
    </row>
    <row r="12" spans="1:10" ht="19.5" customHeight="1">
      <c r="A12" s="392"/>
      <c r="B12" s="241" t="s">
        <v>546</v>
      </c>
      <c r="F12" s="112"/>
      <c r="G12" s="391"/>
      <c r="H12" s="391"/>
      <c r="I12" s="391"/>
      <c r="J12" s="391"/>
    </row>
    <row r="13" spans="1:10" ht="19.5" customHeight="1">
      <c r="A13" s="439" t="s">
        <v>293</v>
      </c>
      <c r="B13" s="439"/>
      <c r="F13" s="112"/>
      <c r="G13" s="470"/>
      <c r="H13" s="470"/>
      <c r="I13" s="470"/>
      <c r="J13" s="470"/>
    </row>
    <row r="14" spans="1:10" ht="19.5" customHeight="1">
      <c r="A14" s="469"/>
      <c r="B14" s="469"/>
      <c r="C14" s="385"/>
      <c r="D14" s="112"/>
      <c r="E14" s="112"/>
      <c r="F14" s="112"/>
      <c r="G14" s="437"/>
      <c r="H14" s="437"/>
      <c r="I14" s="437"/>
      <c r="J14" s="437"/>
    </row>
    <row r="15" spans="1:10" ht="16.5" customHeight="1">
      <c r="A15" s="439"/>
      <c r="B15" s="439"/>
      <c r="C15" s="385"/>
      <c r="D15" s="112"/>
      <c r="E15" s="112"/>
      <c r="F15" s="112"/>
      <c r="G15" s="386"/>
      <c r="H15" s="386"/>
      <c r="I15" s="386"/>
      <c r="J15" s="386"/>
    </row>
    <row r="16" spans="1:10" ht="16.5" customHeight="1">
      <c r="A16" s="383"/>
      <c r="C16" s="385"/>
      <c r="D16" s="112"/>
      <c r="E16" s="112"/>
      <c r="F16" s="112"/>
      <c r="G16" s="386"/>
      <c r="H16" s="386"/>
      <c r="I16" s="386"/>
      <c r="J16" s="386"/>
    </row>
    <row r="17" spans="1:10" ht="18.75" customHeight="1">
      <c r="A17" s="435" t="s">
        <v>328</v>
      </c>
      <c r="B17" s="435"/>
      <c r="D17" s="112"/>
      <c r="E17" s="112"/>
      <c r="F17" s="112"/>
      <c r="G17" s="435" t="s">
        <v>328</v>
      </c>
      <c r="H17" s="435"/>
      <c r="I17" s="435"/>
      <c r="J17" s="435"/>
    </row>
    <row r="18" spans="1:10" ht="15.75" customHeight="1">
      <c r="D18" s="112"/>
      <c r="E18" s="112"/>
      <c r="F18" s="112"/>
      <c r="I18" s="383"/>
      <c r="J18" s="383"/>
    </row>
    <row r="19" spans="1:10" ht="39.75" customHeight="1">
      <c r="A19" s="470" t="s">
        <v>432</v>
      </c>
      <c r="B19" s="471"/>
      <c r="E19" s="383" t="s">
        <v>329</v>
      </c>
      <c r="F19" s="388"/>
      <c r="G19" s="442" t="s">
        <v>433</v>
      </c>
      <c r="H19" s="442"/>
      <c r="I19" s="442"/>
      <c r="J19" s="383"/>
    </row>
    <row r="20" spans="1:10" ht="21" customHeight="1">
      <c r="A20" s="434"/>
      <c r="B20" s="434"/>
      <c r="F20" s="114"/>
    </row>
    <row r="21" spans="1:10" ht="27" customHeight="1">
      <c r="A21" s="242"/>
      <c r="B21" s="243" t="s">
        <v>547</v>
      </c>
      <c r="F21" s="114"/>
      <c r="G21" s="436" t="s">
        <v>548</v>
      </c>
      <c r="H21" s="436"/>
      <c r="I21" s="436"/>
      <c r="J21" s="436"/>
    </row>
    <row r="22" spans="1:10" ht="20.25" customHeight="1">
      <c r="A22" s="439" t="s">
        <v>293</v>
      </c>
      <c r="B22" s="439"/>
      <c r="F22" s="114"/>
      <c r="G22" s="440" t="s">
        <v>293</v>
      </c>
      <c r="H22" s="440"/>
      <c r="I22" s="440"/>
      <c r="J22" s="440"/>
    </row>
    <row r="23" spans="1:10" ht="11.25" customHeight="1">
      <c r="G23" s="437"/>
      <c r="H23" s="437"/>
      <c r="I23" s="437"/>
      <c r="J23" s="437"/>
    </row>
    <row r="24" spans="1:10" ht="14.25" customHeight="1">
      <c r="C24" s="244"/>
      <c r="D24" s="245"/>
      <c r="E24" s="245"/>
      <c r="F24" s="114"/>
      <c r="G24" s="437"/>
      <c r="H24" s="437"/>
      <c r="I24" s="437"/>
      <c r="J24" s="437"/>
    </row>
    <row r="25" spans="1:10" ht="25.5" customHeight="1">
      <c r="A25" s="79"/>
      <c r="B25" s="441"/>
      <c r="C25" s="441"/>
      <c r="D25" s="441"/>
      <c r="E25" s="441"/>
      <c r="F25" s="441"/>
      <c r="G25" s="80"/>
      <c r="H25" s="675" t="s">
        <v>574</v>
      </c>
      <c r="I25" s="82" t="s">
        <v>103</v>
      </c>
      <c r="J25" s="78" t="s">
        <v>159</v>
      </c>
    </row>
    <row r="26" spans="1:10" ht="44.25" customHeight="1">
      <c r="A26" s="83" t="s">
        <v>13</v>
      </c>
      <c r="B26" s="438" t="s">
        <v>449</v>
      </c>
      <c r="C26" s="438"/>
      <c r="D26" s="438"/>
      <c r="E26" s="438"/>
      <c r="F26" s="438"/>
      <c r="G26" s="464"/>
      <c r="H26" s="81">
        <v>37898491</v>
      </c>
      <c r="I26" s="85" t="s">
        <v>101</v>
      </c>
      <c r="J26" s="78"/>
    </row>
    <row r="27" spans="1:10" ht="24.75" customHeight="1">
      <c r="A27" s="83" t="s">
        <v>14</v>
      </c>
      <c r="B27" s="438" t="s">
        <v>435</v>
      </c>
      <c r="C27" s="438"/>
      <c r="D27" s="438"/>
      <c r="E27" s="438"/>
      <c r="F27" s="438"/>
      <c r="G27" s="84"/>
      <c r="H27" s="81">
        <v>430</v>
      </c>
      <c r="I27" s="85" t="s">
        <v>100</v>
      </c>
      <c r="J27" s="78"/>
    </row>
    <row r="28" spans="1:10" ht="24.75" customHeight="1">
      <c r="A28" s="83" t="s">
        <v>19</v>
      </c>
      <c r="B28" s="438" t="s">
        <v>436</v>
      </c>
      <c r="C28" s="438"/>
      <c r="D28" s="438"/>
      <c r="E28" s="438"/>
      <c r="F28" s="438"/>
      <c r="G28" s="84"/>
      <c r="H28" s="81">
        <v>510100000</v>
      </c>
      <c r="I28" s="85" t="s">
        <v>99</v>
      </c>
      <c r="J28" s="78"/>
    </row>
    <row r="29" spans="1:10" ht="24.75" customHeight="1">
      <c r="A29" s="83" t="s">
        <v>423</v>
      </c>
      <c r="B29" s="438" t="s">
        <v>450</v>
      </c>
      <c r="C29" s="438"/>
      <c r="D29" s="438"/>
      <c r="E29" s="438"/>
      <c r="F29" s="438"/>
      <c r="G29" s="84"/>
      <c r="H29" s="81"/>
      <c r="I29" s="85" t="s">
        <v>9</v>
      </c>
      <c r="J29" s="78"/>
    </row>
    <row r="30" spans="1:10" ht="24.75" customHeight="1">
      <c r="A30" s="83" t="s">
        <v>16</v>
      </c>
      <c r="B30" s="438" t="s">
        <v>451</v>
      </c>
      <c r="C30" s="438"/>
      <c r="D30" s="438"/>
      <c r="E30" s="438"/>
      <c r="F30" s="438"/>
      <c r="G30" s="84"/>
      <c r="H30" s="81"/>
      <c r="I30" s="85" t="s">
        <v>8</v>
      </c>
      <c r="J30" s="78"/>
    </row>
    <row r="31" spans="1:10" ht="24.75" customHeight="1">
      <c r="A31" s="83" t="s">
        <v>15</v>
      </c>
      <c r="B31" s="438" t="s">
        <v>452</v>
      </c>
      <c r="C31" s="438"/>
      <c r="D31" s="438"/>
      <c r="E31" s="438"/>
      <c r="F31" s="438"/>
      <c r="G31" s="84"/>
      <c r="H31" s="81" t="s">
        <v>455</v>
      </c>
      <c r="I31" s="85" t="s">
        <v>10</v>
      </c>
      <c r="J31" s="78"/>
    </row>
    <row r="32" spans="1:10" ht="24.75" customHeight="1">
      <c r="A32" s="83" t="s">
        <v>294</v>
      </c>
      <c r="B32" s="443" t="s">
        <v>401</v>
      </c>
      <c r="C32" s="443"/>
      <c r="D32" s="444" t="s">
        <v>130</v>
      </c>
      <c r="E32" s="444"/>
      <c r="F32" s="444"/>
      <c r="G32" s="444"/>
      <c r="H32" s="445"/>
      <c r="I32" s="85"/>
      <c r="J32" s="78"/>
    </row>
    <row r="33" spans="1:11" ht="24.75" customHeight="1">
      <c r="A33" s="83" t="s">
        <v>20</v>
      </c>
      <c r="B33" s="460" t="s">
        <v>435</v>
      </c>
      <c r="C33" s="460"/>
      <c r="D33" s="460"/>
      <c r="E33" s="460"/>
      <c r="F33" s="460"/>
      <c r="G33" s="462" t="s">
        <v>131</v>
      </c>
      <c r="H33" s="463"/>
      <c r="I33" s="85"/>
      <c r="J33" s="78"/>
    </row>
    <row r="34" spans="1:11" ht="38.25" customHeight="1">
      <c r="A34" s="83" t="s">
        <v>87</v>
      </c>
      <c r="B34" s="421" t="s">
        <v>634</v>
      </c>
      <c r="C34" s="99"/>
      <c r="D34" s="99"/>
      <c r="E34" s="99"/>
      <c r="F34" s="99"/>
      <c r="G34" s="84"/>
      <c r="H34" s="86"/>
      <c r="I34" s="85"/>
      <c r="J34" s="78"/>
    </row>
    <row r="35" spans="1:11" ht="24.75" customHeight="1">
      <c r="A35" s="83" t="s">
        <v>326</v>
      </c>
      <c r="B35" s="461" t="s">
        <v>453</v>
      </c>
      <c r="C35" s="461"/>
      <c r="D35" s="461"/>
      <c r="E35" s="461"/>
      <c r="F35" s="461"/>
      <c r="G35" s="84"/>
      <c r="H35" s="86"/>
      <c r="I35" s="85"/>
      <c r="J35" s="78"/>
    </row>
    <row r="36" spans="1:11" ht="24.75" customHeight="1">
      <c r="A36" s="83" t="s">
        <v>11</v>
      </c>
      <c r="B36" s="438" t="s">
        <v>454</v>
      </c>
      <c r="C36" s="438"/>
      <c r="D36" s="438"/>
      <c r="E36" s="438"/>
      <c r="F36" s="438"/>
      <c r="G36" s="84"/>
      <c r="H36" s="86"/>
      <c r="I36" s="85"/>
      <c r="J36" s="78"/>
    </row>
    <row r="37" spans="1:11" ht="24.75" customHeight="1">
      <c r="A37" s="83" t="s">
        <v>12</v>
      </c>
      <c r="B37" s="443" t="s">
        <v>526</v>
      </c>
      <c r="C37" s="443"/>
      <c r="D37" s="443"/>
      <c r="E37" s="443"/>
      <c r="F37" s="443"/>
      <c r="G37" s="443"/>
      <c r="H37" s="446"/>
      <c r="I37" s="85"/>
      <c r="J37" s="78"/>
    </row>
    <row r="38" spans="1:11" ht="71.25" customHeight="1">
      <c r="A38" s="459" t="s">
        <v>575</v>
      </c>
      <c r="B38" s="458"/>
      <c r="C38" s="458"/>
      <c r="D38" s="458"/>
      <c r="E38" s="458"/>
      <c r="F38" s="458"/>
      <c r="G38" s="458"/>
      <c r="H38" s="458"/>
      <c r="I38" s="458"/>
      <c r="J38" s="458"/>
    </row>
    <row r="39" spans="1:11" ht="24.75" customHeight="1">
      <c r="A39" s="458" t="s">
        <v>138</v>
      </c>
      <c r="B39" s="458"/>
      <c r="C39" s="458"/>
      <c r="D39" s="458"/>
      <c r="E39" s="458"/>
      <c r="F39" s="458"/>
      <c r="G39" s="458"/>
      <c r="H39" s="458"/>
      <c r="I39" s="458"/>
      <c r="J39" s="458"/>
    </row>
    <row r="40" spans="1:11" ht="23.25" customHeight="1">
      <c r="B40" s="388"/>
      <c r="C40" s="385"/>
      <c r="D40" s="388"/>
      <c r="E40" s="388"/>
      <c r="F40" s="388"/>
      <c r="G40" s="388"/>
      <c r="H40" s="388"/>
      <c r="I40" s="87" t="s">
        <v>362</v>
      </c>
      <c r="J40" s="388" t="s">
        <v>335</v>
      </c>
    </row>
    <row r="41" spans="1:11" ht="41.25" customHeight="1">
      <c r="A41" s="452" t="s">
        <v>164</v>
      </c>
      <c r="B41" s="433" t="s">
        <v>17</v>
      </c>
      <c r="C41" s="433" t="s">
        <v>576</v>
      </c>
      <c r="D41" s="433" t="s">
        <v>577</v>
      </c>
      <c r="E41" s="449" t="s">
        <v>578</v>
      </c>
      <c r="F41" s="433" t="s">
        <v>579</v>
      </c>
      <c r="G41" s="433" t="s">
        <v>165</v>
      </c>
      <c r="H41" s="433"/>
      <c r="I41" s="433"/>
      <c r="J41" s="433"/>
      <c r="K41" s="291"/>
    </row>
    <row r="42" spans="1:11" ht="86.25" customHeight="1">
      <c r="A42" s="452"/>
      <c r="B42" s="433"/>
      <c r="C42" s="433"/>
      <c r="D42" s="433"/>
      <c r="E42" s="449"/>
      <c r="F42" s="433"/>
      <c r="G42" s="389" t="s">
        <v>516</v>
      </c>
      <c r="H42" s="389" t="s">
        <v>527</v>
      </c>
      <c r="I42" s="433" t="s">
        <v>580</v>
      </c>
      <c r="J42" s="451"/>
      <c r="K42" s="291"/>
    </row>
    <row r="43" spans="1:11" ht="22.5" customHeight="1">
      <c r="A43" s="286">
        <v>1</v>
      </c>
      <c r="B43" s="390">
        <v>2</v>
      </c>
      <c r="C43" s="390">
        <v>3</v>
      </c>
      <c r="D43" s="390">
        <v>4</v>
      </c>
      <c r="E43" s="390">
        <v>5</v>
      </c>
      <c r="F43" s="390">
        <v>6</v>
      </c>
      <c r="G43" s="390">
        <v>7</v>
      </c>
      <c r="H43" s="390">
        <v>8</v>
      </c>
      <c r="I43" s="455">
        <v>9</v>
      </c>
      <c r="J43" s="456"/>
      <c r="K43" s="291"/>
    </row>
    <row r="44" spans="1:11" ht="24.95" customHeight="1">
      <c r="A44" s="453" t="s">
        <v>80</v>
      </c>
      <c r="B44" s="453"/>
      <c r="C44" s="453"/>
      <c r="D44" s="453"/>
      <c r="E44" s="453"/>
      <c r="F44" s="453"/>
      <c r="G44" s="453"/>
      <c r="H44" s="453"/>
      <c r="I44" s="453"/>
      <c r="J44" s="453"/>
      <c r="K44" s="291"/>
    </row>
    <row r="45" spans="1:11" ht="45" customHeight="1">
      <c r="A45" s="287" t="s">
        <v>139</v>
      </c>
      <c r="B45" s="288">
        <v>1000</v>
      </c>
      <c r="C45" s="389">
        <f>'I. Фін результат'!C8</f>
        <v>38655</v>
      </c>
      <c r="D45" s="389">
        <f>'I. Фін результат'!D8</f>
        <v>40149</v>
      </c>
      <c r="E45" s="389">
        <f>'I. Фін результат'!E8</f>
        <v>41275</v>
      </c>
      <c r="F45" s="389">
        <f>'I. Фін результат'!F8</f>
        <v>44635</v>
      </c>
      <c r="G45" s="393">
        <f>ROUND(F45*109.4%,0)</f>
        <v>48831</v>
      </c>
      <c r="H45" s="393">
        <f>ROUND(G45*107.5%,0)</f>
        <v>52493</v>
      </c>
      <c r="I45" s="429">
        <f>ROUND(H45*107.5%,0)</f>
        <v>56430</v>
      </c>
      <c r="J45" s="430"/>
      <c r="K45" s="291"/>
    </row>
    <row r="46" spans="1:11" ht="41.25" customHeight="1">
      <c r="A46" s="287" t="s">
        <v>120</v>
      </c>
      <c r="B46" s="288">
        <v>1010</v>
      </c>
      <c r="C46" s="389">
        <f>'I. Фін результат'!C9</f>
        <v>-37555</v>
      </c>
      <c r="D46" s="389">
        <f>'I. Фін результат'!D9</f>
        <v>-39399</v>
      </c>
      <c r="E46" s="389">
        <f>'I. Фін результат'!E9</f>
        <v>-40873</v>
      </c>
      <c r="F46" s="389">
        <f>'I. Фін результат'!F9</f>
        <v>-43621</v>
      </c>
      <c r="G46" s="393">
        <f>ROUND((F46+1602)*109.4%,0)</f>
        <v>-45969</v>
      </c>
      <c r="H46" s="393">
        <f>ROUND(G46*107.5%,0)</f>
        <v>-49417</v>
      </c>
      <c r="I46" s="429">
        <f>ROUND(H46*107.5%,0)</f>
        <v>-53123</v>
      </c>
      <c r="J46" s="430"/>
      <c r="K46" s="291"/>
    </row>
    <row r="47" spans="1:11" ht="28.5" customHeight="1">
      <c r="A47" s="289" t="s">
        <v>177</v>
      </c>
      <c r="B47" s="288">
        <v>1020</v>
      </c>
      <c r="C47" s="290">
        <f>SUM(C45:C46)</f>
        <v>1100</v>
      </c>
      <c r="D47" s="290">
        <f t="shared" ref="D47:E47" si="0">SUM(D45:D46)</f>
        <v>750</v>
      </c>
      <c r="E47" s="290">
        <f t="shared" si="0"/>
        <v>402</v>
      </c>
      <c r="F47" s="290">
        <f>SUM(F45:F46)</f>
        <v>1014</v>
      </c>
      <c r="G47" s="290">
        <f>SUM(G45:G46)</f>
        <v>2862</v>
      </c>
      <c r="H47" s="290">
        <f>SUM(H45:H46)</f>
        <v>3076</v>
      </c>
      <c r="I47" s="290">
        <f>SUM(I45:I46)</f>
        <v>3307</v>
      </c>
      <c r="J47" s="290">
        <f t="shared" ref="J47" si="1">SUM(J45:J46)</f>
        <v>0</v>
      </c>
      <c r="K47" s="291"/>
    </row>
    <row r="48" spans="1:11" ht="27.75" customHeight="1">
      <c r="A48" s="287" t="s">
        <v>105</v>
      </c>
      <c r="B48" s="288">
        <v>1030</v>
      </c>
      <c r="C48" s="389">
        <f>'I. Фін результат'!C19</f>
        <v>-4582</v>
      </c>
      <c r="D48" s="389">
        <f>'I. Фін результат'!D19</f>
        <v>-5524</v>
      </c>
      <c r="E48" s="389">
        <f>'I. Фін результат'!E19</f>
        <v>-5377</v>
      </c>
      <c r="F48" s="389">
        <f>'I. Фін результат'!F19</f>
        <v>-5585</v>
      </c>
      <c r="G48" s="393">
        <f>ROUND(F48*109.4%,0)</f>
        <v>-6110</v>
      </c>
      <c r="H48" s="393">
        <f>ROUND(G48*107.5%,0)</f>
        <v>-6568</v>
      </c>
      <c r="I48" s="429">
        <f>ROUND(H48*107.5%,0)</f>
        <v>-7061</v>
      </c>
      <c r="J48" s="430"/>
      <c r="K48" s="291"/>
    </row>
    <row r="49" spans="1:11" ht="27.75" customHeight="1">
      <c r="A49" s="287" t="s">
        <v>104</v>
      </c>
      <c r="B49" s="288">
        <v>1060</v>
      </c>
      <c r="C49" s="389">
        <f>'I. Фін результат'!C40</f>
        <v>-28</v>
      </c>
      <c r="D49" s="389">
        <f>'I. Фін результат'!D40</f>
        <v>-80</v>
      </c>
      <c r="E49" s="389">
        <f>'I. Фін результат'!E40</f>
        <v>-80</v>
      </c>
      <c r="F49" s="389">
        <f>'I. Фін результат'!F40</f>
        <v>-85</v>
      </c>
      <c r="G49" s="393">
        <f>ROUND(F49*109.4%,0)</f>
        <v>-93</v>
      </c>
      <c r="H49" s="393">
        <f>ROUND(G49*107.5%,0)</f>
        <v>-100</v>
      </c>
      <c r="I49" s="429">
        <f>ROUND(H49*107.5%,0)</f>
        <v>-108</v>
      </c>
      <c r="J49" s="430"/>
      <c r="K49" s="291"/>
    </row>
    <row r="50" spans="1:11" ht="27.75" customHeight="1">
      <c r="A50" s="287" t="s">
        <v>201</v>
      </c>
      <c r="B50" s="288">
        <v>1070</v>
      </c>
      <c r="C50" s="389">
        <f>'I. Фін результат'!C48</f>
        <v>2693</v>
      </c>
      <c r="D50" s="389">
        <f>'I. Фін результат'!D48</f>
        <v>4176</v>
      </c>
      <c r="E50" s="389">
        <f>'I. Фін результат'!E48</f>
        <v>3804</v>
      </c>
      <c r="F50" s="389">
        <f>'I. Фін результат'!F48</f>
        <v>4172</v>
      </c>
      <c r="G50" s="393">
        <f>ROUND((F50-1602)*109.4%,0)</f>
        <v>2812</v>
      </c>
      <c r="H50" s="393">
        <f t="shared" ref="H50:I50" si="2">ROUND(G50*107.5%,0)</f>
        <v>3023</v>
      </c>
      <c r="I50" s="429">
        <f t="shared" si="2"/>
        <v>3250</v>
      </c>
      <c r="J50" s="430"/>
      <c r="K50" s="291"/>
    </row>
    <row r="51" spans="1:11" ht="27.75" customHeight="1">
      <c r="A51" s="287" t="s">
        <v>26</v>
      </c>
      <c r="B51" s="288">
        <v>1080</v>
      </c>
      <c r="C51" s="389">
        <f>'I. Фін результат'!C52</f>
        <v>-1936</v>
      </c>
      <c r="D51" s="389">
        <f>'I. Фін результат'!D52</f>
        <v>-2170</v>
      </c>
      <c r="E51" s="389">
        <f>'I. Фін результат'!E52</f>
        <v>-1892</v>
      </c>
      <c r="F51" s="389">
        <f>'I. Фін результат'!F52</f>
        <v>-2240</v>
      </c>
      <c r="G51" s="393">
        <f>ROUND(F51*109.4%,0)</f>
        <v>-2451</v>
      </c>
      <c r="H51" s="393">
        <f>ROUND(G51*107.5%,0)</f>
        <v>-2635</v>
      </c>
      <c r="I51" s="429">
        <f>ROUND(H51*107.5%,0)</f>
        <v>-2833</v>
      </c>
      <c r="J51" s="430"/>
      <c r="K51" s="291"/>
    </row>
    <row r="52" spans="1:11" ht="48" customHeight="1">
      <c r="A52" s="289" t="s">
        <v>4</v>
      </c>
      <c r="B52" s="288">
        <v>1100</v>
      </c>
      <c r="C52" s="290">
        <f t="shared" ref="C52:I52" si="3">SUM(C47:C51)</f>
        <v>-2753</v>
      </c>
      <c r="D52" s="290">
        <f t="shared" si="3"/>
        <v>-2848</v>
      </c>
      <c r="E52" s="290">
        <f t="shared" si="3"/>
        <v>-3143</v>
      </c>
      <c r="F52" s="290">
        <f t="shared" si="3"/>
        <v>-2724</v>
      </c>
      <c r="G52" s="290">
        <f t="shared" si="3"/>
        <v>-2980</v>
      </c>
      <c r="H52" s="290">
        <f t="shared" si="3"/>
        <v>-3204</v>
      </c>
      <c r="I52" s="290">
        <f t="shared" si="3"/>
        <v>-3445</v>
      </c>
      <c r="J52" s="290">
        <f t="shared" ref="J52" si="4">SUM(J47:J51)</f>
        <v>0</v>
      </c>
      <c r="K52" s="291"/>
    </row>
    <row r="53" spans="1:11" ht="28.5" customHeight="1">
      <c r="A53" s="289" t="s">
        <v>106</v>
      </c>
      <c r="B53" s="288">
        <v>1310</v>
      </c>
      <c r="C53" s="290">
        <f>'I. Фін результат'!C88</f>
        <v>-312</v>
      </c>
      <c r="D53" s="290">
        <f>'I. Фін результат'!D88</f>
        <v>-568</v>
      </c>
      <c r="E53" s="290">
        <f>'I. Фін результат'!E88</f>
        <v>-701</v>
      </c>
      <c r="F53" s="290">
        <f>'I. Фін результат'!F88</f>
        <v>-424</v>
      </c>
      <c r="G53" s="361">
        <f>ROUND(F53*109.4%,0)</f>
        <v>-464</v>
      </c>
      <c r="H53" s="361">
        <f>ROUND(G53*107.5%,0)</f>
        <v>-499</v>
      </c>
      <c r="I53" s="676">
        <f>ROUND(H53*107.5%,0)</f>
        <v>-536</v>
      </c>
      <c r="J53" s="677"/>
      <c r="K53" s="291"/>
    </row>
    <row r="54" spans="1:11" ht="28.5" customHeight="1">
      <c r="A54" s="289" t="s">
        <v>152</v>
      </c>
      <c r="B54" s="288">
        <f>' V. Коефіцієнти'!B9</f>
        <v>5010</v>
      </c>
      <c r="C54" s="290">
        <f>(C53/C45)*100</f>
        <v>-0.8071400853705859</v>
      </c>
      <c r="D54" s="290">
        <f t="shared" ref="D54:I54" si="5">(D53/D45)*100</f>
        <v>-1.4147301302647637</v>
      </c>
      <c r="E54" s="290">
        <f t="shared" si="5"/>
        <v>-1.6983646274984858</v>
      </c>
      <c r="F54" s="290">
        <f t="shared" si="5"/>
        <v>-0.94992718718494451</v>
      </c>
      <c r="G54" s="290">
        <f t="shared" si="5"/>
        <v>-0.95021605127890063</v>
      </c>
      <c r="H54" s="290">
        <f t="shared" si="5"/>
        <v>-0.9506029375345284</v>
      </c>
      <c r="I54" s="290">
        <f t="shared" si="5"/>
        <v>-0.9498493709020025</v>
      </c>
      <c r="J54" s="678"/>
      <c r="K54" s="291"/>
    </row>
    <row r="55" spans="1:11" ht="27.75" customHeight="1">
      <c r="A55" s="287" t="s">
        <v>202</v>
      </c>
      <c r="B55" s="288">
        <v>1110</v>
      </c>
      <c r="C55" s="389">
        <f>'I. Фін результат'!C60</f>
        <v>2648</v>
      </c>
      <c r="D55" s="389">
        <f>'I. Фін результат'!D60</f>
        <v>2600</v>
      </c>
      <c r="E55" s="389">
        <f>'I. Фін результат'!E60</f>
        <v>2980</v>
      </c>
      <c r="F55" s="389">
        <f>'I. Фін результат'!F60</f>
        <v>2600</v>
      </c>
      <c r="G55" s="393">
        <f>ROUND(F55*109.4%,0)</f>
        <v>2844</v>
      </c>
      <c r="H55" s="393">
        <f>ROUND(G55*107.5%,0)</f>
        <v>3057</v>
      </c>
      <c r="I55" s="429">
        <f>ROUND(H55*107.5%,0)</f>
        <v>3286</v>
      </c>
      <c r="J55" s="430"/>
      <c r="K55" s="291"/>
    </row>
    <row r="56" spans="1:11" ht="27.75" customHeight="1">
      <c r="A56" s="287" t="s">
        <v>203</v>
      </c>
      <c r="B56" s="288">
        <v>1120</v>
      </c>
      <c r="C56" s="389">
        <f>'I. Фін результат'!C61</f>
        <v>-3</v>
      </c>
      <c r="D56" s="679">
        <f>'I. Фін результат'!D61</f>
        <v>0</v>
      </c>
      <c r="E56" s="679">
        <f>'I. Фін результат'!E61</f>
        <v>0</v>
      </c>
      <c r="F56" s="679">
        <f>'I. Фін результат'!F61</f>
        <v>0</v>
      </c>
      <c r="G56" s="393">
        <f t="shared" ref="G56:G57" si="6">ROUND(F56*109.4%,0)</f>
        <v>0</v>
      </c>
      <c r="H56" s="393">
        <f t="shared" ref="H56:I56" si="7">ROUND(G56*107.5%,0)</f>
        <v>0</v>
      </c>
      <c r="I56" s="429">
        <f t="shared" si="7"/>
        <v>0</v>
      </c>
      <c r="J56" s="430"/>
      <c r="K56" s="291"/>
    </row>
    <row r="57" spans="1:11" ht="27.75" customHeight="1">
      <c r="A57" s="287" t="s">
        <v>204</v>
      </c>
      <c r="B57" s="288">
        <v>1130</v>
      </c>
      <c r="C57" s="389">
        <f>'I. Фін результат'!C62</f>
        <v>0</v>
      </c>
      <c r="D57" s="389">
        <f>'I. Фін результат'!D62</f>
        <v>0</v>
      </c>
      <c r="E57" s="389">
        <f>'I. Фін результат'!E62</f>
        <v>0</v>
      </c>
      <c r="F57" s="389">
        <f>'I. Фін результат'!F62</f>
        <v>0</v>
      </c>
      <c r="G57" s="393">
        <f t="shared" si="6"/>
        <v>0</v>
      </c>
      <c r="H57" s="393">
        <f t="shared" ref="H57:I57" si="8">ROUND(G57*107.5%,0)</f>
        <v>0</v>
      </c>
      <c r="I57" s="429">
        <f t="shared" si="8"/>
        <v>0</v>
      </c>
      <c r="J57" s="430"/>
      <c r="K57" s="291"/>
    </row>
    <row r="58" spans="1:11" ht="27.75" customHeight="1">
      <c r="A58" s="287" t="s">
        <v>205</v>
      </c>
      <c r="B58" s="288">
        <v>1140</v>
      </c>
      <c r="C58" s="389">
        <f>'I. Фін результат'!C63</f>
        <v>-179</v>
      </c>
      <c r="D58" s="389">
        <f>'I. Фін результат'!D63</f>
        <v>-72</v>
      </c>
      <c r="E58" s="389">
        <f>'I. Фін результат'!E63</f>
        <v>-128</v>
      </c>
      <c r="F58" s="389">
        <f>'I. Фін результат'!F63</f>
        <v>-96</v>
      </c>
      <c r="G58" s="393">
        <v>-61</v>
      </c>
      <c r="H58" s="393"/>
      <c r="I58" s="431"/>
      <c r="J58" s="432"/>
      <c r="K58" s="291"/>
    </row>
    <row r="59" spans="1:11" ht="27.75" customHeight="1">
      <c r="A59" s="287" t="s">
        <v>207</v>
      </c>
      <c r="B59" s="288">
        <v>1150</v>
      </c>
      <c r="C59" s="389">
        <f>'I. Фін результат'!C64</f>
        <v>430</v>
      </c>
      <c r="D59" s="389">
        <f>'I. Фін результат'!D64</f>
        <v>320</v>
      </c>
      <c r="E59" s="389">
        <f>'I. Фін результат'!E64</f>
        <v>320</v>
      </c>
      <c r="F59" s="389">
        <f>'I. Фін результат'!F64</f>
        <v>320</v>
      </c>
      <c r="G59" s="393">
        <f>F59</f>
        <v>320</v>
      </c>
      <c r="H59" s="393">
        <f>G59</f>
        <v>320</v>
      </c>
      <c r="I59" s="429">
        <f>H59</f>
        <v>320</v>
      </c>
      <c r="J59" s="430"/>
      <c r="K59" s="291"/>
    </row>
    <row r="60" spans="1:11" ht="27.75" customHeight="1">
      <c r="A60" s="287" t="s">
        <v>208</v>
      </c>
      <c r="B60" s="288">
        <v>1160</v>
      </c>
      <c r="C60" s="389">
        <f>'I. Фін результат'!C67</f>
        <v>-161</v>
      </c>
      <c r="D60" s="389">
        <f>'I. Фін результат'!D67</f>
        <v>0</v>
      </c>
      <c r="E60" s="389">
        <f>'I. Фін результат'!E67</f>
        <v>0</v>
      </c>
      <c r="F60" s="389">
        <f>'I. Фін результат'!F67</f>
        <v>0</v>
      </c>
      <c r="G60" s="393">
        <f>ROUND(F60*109.4%,0)</f>
        <v>0</v>
      </c>
      <c r="H60" s="393">
        <f t="shared" ref="H60" si="9">ROUND(G60*107.5%,0)</f>
        <v>0</v>
      </c>
      <c r="I60" s="429">
        <f t="shared" ref="I60" si="10">ROUND(H60*107.5%,0)</f>
        <v>0</v>
      </c>
      <c r="J60" s="430"/>
      <c r="K60" s="291"/>
    </row>
    <row r="61" spans="1:11" ht="28.5" customHeight="1">
      <c r="A61" s="289" t="s">
        <v>79</v>
      </c>
      <c r="B61" s="288">
        <v>1170</v>
      </c>
      <c r="C61" s="290">
        <f t="shared" ref="C61:I61" si="11">SUM(C52, C55:C60)</f>
        <v>-18</v>
      </c>
      <c r="D61" s="290">
        <f t="shared" si="11"/>
        <v>0</v>
      </c>
      <c r="E61" s="290">
        <f t="shared" si="11"/>
        <v>29</v>
      </c>
      <c r="F61" s="290">
        <f t="shared" si="11"/>
        <v>100</v>
      </c>
      <c r="G61" s="290">
        <f t="shared" si="11"/>
        <v>123</v>
      </c>
      <c r="H61" s="290">
        <f t="shared" si="11"/>
        <v>173</v>
      </c>
      <c r="I61" s="290">
        <f t="shared" si="11"/>
        <v>161</v>
      </c>
      <c r="J61" s="290">
        <f t="shared" ref="J61" si="12">SUM(J52, J55:J60)</f>
        <v>0</v>
      </c>
      <c r="K61" s="291"/>
    </row>
    <row r="62" spans="1:11" ht="27.75" customHeight="1">
      <c r="A62" s="287" t="s">
        <v>209</v>
      </c>
      <c r="B62" s="288">
        <v>1180</v>
      </c>
      <c r="C62" s="389">
        <f>'I. Фін результат'!C71</f>
        <v>0</v>
      </c>
      <c r="D62" s="389">
        <f>'I. Фін результат'!D71</f>
        <v>0</v>
      </c>
      <c r="E62" s="389">
        <f>'I. Фін результат'!E71</f>
        <v>-5</v>
      </c>
      <c r="F62" s="389">
        <f>'I. Фін результат'!F71</f>
        <v>-18</v>
      </c>
      <c r="G62" s="393">
        <f>-ROUND(G61*18%,0)</f>
        <v>-22</v>
      </c>
      <c r="H62" s="393">
        <f>-ROUND(H61*18%,0)</f>
        <v>-31</v>
      </c>
      <c r="I62" s="393">
        <f>-ROUND(I61*18%,0)</f>
        <v>-29</v>
      </c>
      <c r="J62" s="389">
        <f t="shared" ref="J62" si="13">-ROUND(J61*18%,0)</f>
        <v>0</v>
      </c>
      <c r="K62" s="291"/>
    </row>
    <row r="63" spans="1:11" ht="27.75" customHeight="1">
      <c r="A63" s="287" t="s">
        <v>210</v>
      </c>
      <c r="B63" s="288">
        <v>1181</v>
      </c>
      <c r="C63" s="389">
        <f>'I. Фін результат'!C72</f>
        <v>0</v>
      </c>
      <c r="D63" s="389">
        <f>'I. Фін результат'!D72</f>
        <v>0</v>
      </c>
      <c r="E63" s="389">
        <f>'I. Фін результат'!E72</f>
        <v>0</v>
      </c>
      <c r="F63" s="389">
        <f>'I. Фін результат'!F72</f>
        <v>0</v>
      </c>
      <c r="G63" s="389"/>
      <c r="H63" s="389"/>
      <c r="I63" s="389"/>
      <c r="J63" s="389"/>
      <c r="K63" s="291"/>
    </row>
    <row r="64" spans="1:11" ht="42.75" customHeight="1">
      <c r="A64" s="287" t="s">
        <v>211</v>
      </c>
      <c r="B64" s="288">
        <v>1190</v>
      </c>
      <c r="C64" s="389">
        <f>'I. Фін результат'!C73</f>
        <v>0</v>
      </c>
      <c r="D64" s="389">
        <f>'I. Фін результат'!D73</f>
        <v>0</v>
      </c>
      <c r="E64" s="389">
        <f>'I. Фін результат'!E73</f>
        <v>0</v>
      </c>
      <c r="F64" s="389">
        <f>'I. Фін результат'!F73</f>
        <v>0</v>
      </c>
      <c r="G64" s="389"/>
      <c r="H64" s="389"/>
      <c r="I64" s="389"/>
      <c r="J64" s="389"/>
      <c r="K64" s="291"/>
    </row>
    <row r="65" spans="1:11" ht="45.75" customHeight="1">
      <c r="A65" s="287" t="s">
        <v>212</v>
      </c>
      <c r="B65" s="288">
        <v>1191</v>
      </c>
      <c r="C65" s="679" t="str">
        <f>'I. Фін результат'!C74</f>
        <v>(    )</v>
      </c>
      <c r="D65" s="679" t="str">
        <f>'I. Фін результат'!D74</f>
        <v>(    )</v>
      </c>
      <c r="E65" s="679" t="str">
        <f>'I. Фін результат'!E74</f>
        <v>(    )</v>
      </c>
      <c r="F65" s="679">
        <f>'I. Фін результат'!F74</f>
        <v>0</v>
      </c>
      <c r="G65" s="389"/>
      <c r="H65" s="389"/>
      <c r="I65" s="389"/>
      <c r="J65" s="389"/>
      <c r="K65" s="291"/>
    </row>
    <row r="66" spans="1:11" ht="28.5" customHeight="1">
      <c r="A66" s="289" t="s">
        <v>291</v>
      </c>
      <c r="B66" s="288">
        <v>1200</v>
      </c>
      <c r="C66" s="680">
        <f>SUM(C61:C65)</f>
        <v>-18</v>
      </c>
      <c r="D66" s="680">
        <f t="shared" ref="D66:F66" si="14">SUM(D61:D65)</f>
        <v>0</v>
      </c>
      <c r="E66" s="680">
        <f t="shared" si="14"/>
        <v>24</v>
      </c>
      <c r="F66" s="680">
        <f t="shared" si="14"/>
        <v>82</v>
      </c>
      <c r="G66" s="680">
        <f>SUM(G61:G65)</f>
        <v>101</v>
      </c>
      <c r="H66" s="680">
        <f t="shared" ref="H66" si="15">SUM(H61:H65)</f>
        <v>142</v>
      </c>
      <c r="I66" s="680">
        <f t="shared" ref="I66" si="16">SUM(I61:I65)</f>
        <v>132</v>
      </c>
      <c r="J66" s="680">
        <f t="shared" ref="J66" si="17">SUM(J61:J65)</f>
        <v>0</v>
      </c>
      <c r="K66" s="291"/>
    </row>
    <row r="67" spans="1:11" ht="27.75" customHeight="1">
      <c r="A67" s="287" t="s">
        <v>295</v>
      </c>
      <c r="B67" s="288">
        <v>1201</v>
      </c>
      <c r="C67" s="679">
        <f>IF(C66&lt;0,0,C66)</f>
        <v>0</v>
      </c>
      <c r="D67" s="679">
        <f t="shared" ref="D67:I67" si="18">IF(D66&lt;0,0,D66)</f>
        <v>0</v>
      </c>
      <c r="E67" s="679">
        <f t="shared" si="18"/>
        <v>24</v>
      </c>
      <c r="F67" s="679">
        <f t="shared" si="18"/>
        <v>82</v>
      </c>
      <c r="G67" s="679">
        <f t="shared" si="18"/>
        <v>101</v>
      </c>
      <c r="H67" s="679">
        <f t="shared" si="18"/>
        <v>142</v>
      </c>
      <c r="I67" s="679">
        <f t="shared" si="18"/>
        <v>132</v>
      </c>
      <c r="J67" s="389"/>
      <c r="K67" s="291"/>
    </row>
    <row r="68" spans="1:11" ht="27.75" customHeight="1">
      <c r="A68" s="287" t="s">
        <v>296</v>
      </c>
      <c r="B68" s="288">
        <v>1202</v>
      </c>
      <c r="C68" s="679">
        <f>IF(C66&lt;0,-C66,0)</f>
        <v>18</v>
      </c>
      <c r="D68" s="679">
        <f t="shared" ref="D68:I68" si="19">IF(D66&lt;0,-D66,0)</f>
        <v>0</v>
      </c>
      <c r="E68" s="679">
        <f t="shared" si="19"/>
        <v>0</v>
      </c>
      <c r="F68" s="679">
        <f t="shared" si="19"/>
        <v>0</v>
      </c>
      <c r="G68" s="679">
        <f t="shared" si="19"/>
        <v>0</v>
      </c>
      <c r="H68" s="679">
        <f t="shared" si="19"/>
        <v>0</v>
      </c>
      <c r="I68" s="679">
        <f t="shared" si="19"/>
        <v>0</v>
      </c>
      <c r="J68" s="389"/>
      <c r="K68" s="291"/>
    </row>
    <row r="69" spans="1:11" ht="24.95" customHeight="1">
      <c r="A69" s="447" t="s">
        <v>110</v>
      </c>
      <c r="B69" s="447"/>
      <c r="C69" s="447"/>
      <c r="D69" s="447"/>
      <c r="E69" s="447"/>
      <c r="F69" s="447"/>
      <c r="G69" s="447"/>
      <c r="H69" s="447"/>
      <c r="I69" s="447"/>
      <c r="J69" s="447"/>
    </row>
    <row r="70" spans="1:11" ht="52.5" customHeight="1">
      <c r="A70" s="246" t="s">
        <v>363</v>
      </c>
      <c r="B70" s="117">
        <v>2110</v>
      </c>
      <c r="C70" s="238">
        <f>'ІІ. Розр. з бюджетом'!C19</f>
        <v>1724</v>
      </c>
      <c r="D70" s="238">
        <f>'ІІ. Розр. з бюджетом'!D19</f>
        <v>2620</v>
      </c>
      <c r="E70" s="238">
        <f>'ІІ. Розр. з бюджетом'!E19</f>
        <v>2578</v>
      </c>
      <c r="F70" s="238">
        <f>'ІІ. Розр. з бюджетом'!F19</f>
        <v>2749</v>
      </c>
      <c r="G70" s="393">
        <f>ROUND((F70-1317*5%)*109.4%,0)</f>
        <v>2935</v>
      </c>
      <c r="H70" s="393">
        <f t="shared" ref="H70:I72" si="20">ROUND(G70*107.5%,0)</f>
        <v>3155</v>
      </c>
      <c r="I70" s="429">
        <f t="shared" si="20"/>
        <v>3392</v>
      </c>
      <c r="J70" s="430"/>
      <c r="K70" s="291"/>
    </row>
    <row r="71" spans="1:11" ht="43.5" customHeight="1">
      <c r="A71" s="247" t="s">
        <v>364</v>
      </c>
      <c r="B71" s="248">
        <v>2120</v>
      </c>
      <c r="C71" s="238">
        <f>'ІІ. Розр. з бюджетом'!C27</f>
        <v>4430</v>
      </c>
      <c r="D71" s="238">
        <f>'ІІ. Розр. з бюджетом'!D27</f>
        <v>4668</v>
      </c>
      <c r="E71" s="238">
        <f>'ІІ. Розр. з бюджетом'!E27</f>
        <v>4846</v>
      </c>
      <c r="F71" s="238">
        <f>'ІІ. Розр. з бюджетом'!F27</f>
        <v>5303</v>
      </c>
      <c r="G71" s="393">
        <f>ROUND((F71-1317*18%)*109.4%,0)</f>
        <v>5542</v>
      </c>
      <c r="H71" s="393">
        <f t="shared" si="20"/>
        <v>5958</v>
      </c>
      <c r="I71" s="429">
        <f t="shared" si="20"/>
        <v>6405</v>
      </c>
      <c r="J71" s="430"/>
      <c r="K71" s="291"/>
    </row>
    <row r="72" spans="1:11" ht="42.75" customHeight="1">
      <c r="A72" s="298" t="s">
        <v>365</v>
      </c>
      <c r="B72" s="299">
        <v>2130</v>
      </c>
      <c r="C72" s="107">
        <f>'ІІ. Розр. з бюджетом'!C36</f>
        <v>4906</v>
      </c>
      <c r="D72" s="107">
        <f>'ІІ. Розр. з бюджетом'!D36</f>
        <v>5441</v>
      </c>
      <c r="E72" s="107">
        <f>'ІІ. Розр. з бюджетом'!E36</f>
        <v>5499</v>
      </c>
      <c r="F72" s="107">
        <f>'ІІ. Розр. з бюджетом'!F36</f>
        <v>6041</v>
      </c>
      <c r="G72" s="393">
        <f>ROUND((F72-285)*109.4%,0)</f>
        <v>6297</v>
      </c>
      <c r="H72" s="393">
        <f t="shared" si="20"/>
        <v>6769</v>
      </c>
      <c r="I72" s="429">
        <f t="shared" si="20"/>
        <v>7277</v>
      </c>
      <c r="J72" s="430"/>
      <c r="K72" s="292"/>
    </row>
    <row r="73" spans="1:11" ht="30.75" customHeight="1">
      <c r="A73" s="300" t="s">
        <v>359</v>
      </c>
      <c r="B73" s="299">
        <v>2200</v>
      </c>
      <c r="C73" s="185">
        <f>'ІІ. Розр. з бюджетом'!C43</f>
        <v>11060</v>
      </c>
      <c r="D73" s="185">
        <f>'ІІ. Розр. з бюджетом'!D43</f>
        <v>12729</v>
      </c>
      <c r="E73" s="185">
        <f>'ІІ. Розр. з бюджетом'!E43</f>
        <v>12923</v>
      </c>
      <c r="F73" s="185">
        <f>'ІІ. Розр. з бюджетом'!F43</f>
        <v>14093</v>
      </c>
      <c r="G73" s="185">
        <f>SUM(G70:G72)</f>
        <v>14774</v>
      </c>
      <c r="H73" s="185">
        <f>SUM(H70:H72)</f>
        <v>15882</v>
      </c>
      <c r="I73" s="185">
        <f>SUM(I70:I72)</f>
        <v>17074</v>
      </c>
      <c r="J73" s="107"/>
      <c r="K73" s="291"/>
    </row>
    <row r="74" spans="1:11" ht="24.95" customHeight="1">
      <c r="A74" s="448" t="s">
        <v>109</v>
      </c>
      <c r="B74" s="448"/>
      <c r="C74" s="448"/>
      <c r="D74" s="448"/>
      <c r="E74" s="448"/>
      <c r="F74" s="448"/>
      <c r="G74" s="448"/>
      <c r="H74" s="448"/>
      <c r="I74" s="448"/>
      <c r="J74" s="448"/>
    </row>
    <row r="75" spans="1:11" ht="27.75" customHeight="1">
      <c r="A75" s="300" t="s">
        <v>213</v>
      </c>
      <c r="B75" s="299">
        <v>3405</v>
      </c>
      <c r="C75" s="185">
        <f>'ІІІ. Рух грош. коштів'!C66</f>
        <v>183</v>
      </c>
      <c r="D75" s="185">
        <f>'ІІІ. Рух грош. коштів'!D66</f>
        <v>97</v>
      </c>
      <c r="E75" s="185">
        <f>'ІІІ. Рух грош. коштів'!E66</f>
        <v>97</v>
      </c>
      <c r="F75" s="185">
        <f>'ІІІ. Рух грош. коштів'!F66</f>
        <v>511</v>
      </c>
      <c r="G75" s="107" t="s">
        <v>149</v>
      </c>
      <c r="H75" s="107" t="s">
        <v>149</v>
      </c>
      <c r="I75" s="107" t="s">
        <v>149</v>
      </c>
      <c r="J75" s="107" t="s">
        <v>149</v>
      </c>
    </row>
    <row r="76" spans="1:11" ht="27.75" customHeight="1">
      <c r="A76" s="301" t="s">
        <v>281</v>
      </c>
      <c r="B76" s="302">
        <v>3030</v>
      </c>
      <c r="C76" s="107">
        <f>'ІІІ. Рух грош. коштів'!C12</f>
        <v>0</v>
      </c>
      <c r="D76" s="107">
        <f>'ІІІ. Рух грош. коштів'!D12</f>
        <v>1606</v>
      </c>
      <c r="E76" s="107">
        <f>'ІІІ. Рух грош. коштів'!E12</f>
        <v>1596</v>
      </c>
      <c r="F76" s="107">
        <f>'ІІІ. Рух грош. коштів'!F12</f>
        <v>1602</v>
      </c>
      <c r="G76" s="107">
        <v>0</v>
      </c>
      <c r="H76" s="107">
        <v>0</v>
      </c>
      <c r="I76" s="429">
        <v>0</v>
      </c>
      <c r="J76" s="430"/>
      <c r="K76" s="291"/>
    </row>
    <row r="77" spans="1:11" ht="27.75" customHeight="1">
      <c r="A77" s="301" t="s">
        <v>214</v>
      </c>
      <c r="B77" s="302">
        <v>3195</v>
      </c>
      <c r="C77" s="107">
        <f>'ІІІ. Рух грош. коштів'!C34</f>
        <v>1806</v>
      </c>
      <c r="D77" s="107">
        <f>'ІІІ. Рух грош. коштів'!D34</f>
        <v>1377</v>
      </c>
      <c r="E77" s="107">
        <f>'ІІІ. Рух грош. коштів'!E34</f>
        <v>1659</v>
      </c>
      <c r="F77" s="107">
        <f>'ІІІ. Рух грош. коштів'!F34</f>
        <v>1066</v>
      </c>
      <c r="G77" s="107" t="s">
        <v>149</v>
      </c>
      <c r="H77" s="107" t="s">
        <v>149</v>
      </c>
      <c r="I77" s="107" t="s">
        <v>149</v>
      </c>
      <c r="J77" s="107" t="s">
        <v>149</v>
      </c>
    </row>
    <row r="78" spans="1:11" ht="27.75" customHeight="1">
      <c r="A78" s="301" t="s">
        <v>113</v>
      </c>
      <c r="B78" s="302">
        <v>3295</v>
      </c>
      <c r="C78" s="107">
        <f>'ІІІ. Рух грош. коштів'!C52</f>
        <v>-672</v>
      </c>
      <c r="D78" s="107">
        <f>'ІІІ. Рух грош. коштів'!D52</f>
        <v>-2100</v>
      </c>
      <c r="E78" s="107">
        <f>'ІІІ. Рух грош. коштів'!E52</f>
        <v>-2275</v>
      </c>
      <c r="F78" s="107">
        <f>'ІІІ. Рух грош. коштів'!F52</f>
        <v>-260</v>
      </c>
      <c r="G78" s="107" t="s">
        <v>149</v>
      </c>
      <c r="H78" s="107" t="s">
        <v>149</v>
      </c>
      <c r="I78" s="107" t="s">
        <v>149</v>
      </c>
      <c r="J78" s="107" t="s">
        <v>149</v>
      </c>
    </row>
    <row r="79" spans="1:11" ht="27.75" customHeight="1">
      <c r="A79" s="301" t="s">
        <v>215</v>
      </c>
      <c r="B79" s="302">
        <v>3395</v>
      </c>
      <c r="C79" s="107">
        <f>'ІІІ. Рух грош. коштів'!C64</f>
        <v>-1220</v>
      </c>
      <c r="D79" s="107">
        <f>'ІІІ. Рух грош. коштів'!D64</f>
        <v>1012</v>
      </c>
      <c r="E79" s="107">
        <f>'ІІІ. Рух грош. коштів'!E64</f>
        <v>1030</v>
      </c>
      <c r="F79" s="107">
        <f>'ІІІ. Рух грош. коштів'!F64</f>
        <v>-979</v>
      </c>
      <c r="G79" s="107" t="s">
        <v>149</v>
      </c>
      <c r="H79" s="107" t="s">
        <v>149</v>
      </c>
      <c r="I79" s="107" t="s">
        <v>149</v>
      </c>
      <c r="J79" s="107" t="s">
        <v>149</v>
      </c>
    </row>
    <row r="80" spans="1:11" ht="24.75" customHeight="1">
      <c r="A80" s="301" t="s">
        <v>117</v>
      </c>
      <c r="B80" s="302">
        <v>3410</v>
      </c>
      <c r="C80" s="107">
        <f>'ІІІ. Рух грош. коштів'!C67</f>
        <v>0</v>
      </c>
      <c r="D80" s="107">
        <f>'ІІІ. Рух грош. коштів'!D67</f>
        <v>0</v>
      </c>
      <c r="E80" s="107">
        <f>'ІІІ. Рух грош. коштів'!E67</f>
        <v>0</v>
      </c>
      <c r="F80" s="107">
        <f>'ІІІ. Рух грош. коштів'!F67</f>
        <v>0</v>
      </c>
      <c r="G80" s="107" t="s">
        <v>149</v>
      </c>
      <c r="H80" s="107" t="s">
        <v>149</v>
      </c>
      <c r="I80" s="107" t="s">
        <v>149</v>
      </c>
      <c r="J80" s="107" t="s">
        <v>149</v>
      </c>
    </row>
    <row r="81" spans="1:11" ht="25.5" customHeight="1">
      <c r="A81" s="300" t="s">
        <v>216</v>
      </c>
      <c r="B81" s="299">
        <v>3415</v>
      </c>
      <c r="C81" s="185">
        <f>SUM(C75,C77:C80)</f>
        <v>97</v>
      </c>
      <c r="D81" s="185">
        <f t="shared" ref="D81:F81" si="21">SUM(D75,D77:D80)</f>
        <v>386</v>
      </c>
      <c r="E81" s="185">
        <f t="shared" si="21"/>
        <v>511</v>
      </c>
      <c r="F81" s="185">
        <f t="shared" si="21"/>
        <v>338</v>
      </c>
      <c r="G81" s="107" t="s">
        <v>149</v>
      </c>
      <c r="H81" s="107" t="s">
        <v>149</v>
      </c>
      <c r="I81" s="107" t="s">
        <v>149</v>
      </c>
      <c r="J81" s="107" t="s">
        <v>149</v>
      </c>
    </row>
    <row r="82" spans="1:11" ht="54.75" customHeight="1">
      <c r="A82" s="450" t="s">
        <v>143</v>
      </c>
      <c r="B82" s="450"/>
      <c r="C82" s="450"/>
      <c r="D82" s="450"/>
      <c r="E82" s="450"/>
      <c r="F82" s="450"/>
      <c r="G82" s="450"/>
      <c r="H82" s="450"/>
      <c r="I82" s="450"/>
      <c r="J82" s="450"/>
    </row>
    <row r="83" spans="1:11" ht="27.75" customHeight="1">
      <c r="A83" s="303" t="s">
        <v>142</v>
      </c>
      <c r="B83" s="302">
        <v>4000</v>
      </c>
      <c r="C83" s="185">
        <f>'IV. Кап. інвестиції'!C7</f>
        <v>672</v>
      </c>
      <c r="D83" s="185">
        <f>'IV. Кап. інвестиції'!D7</f>
        <v>2100</v>
      </c>
      <c r="E83" s="185">
        <f>'IV. Кап. інвестиції'!E7</f>
        <v>2275</v>
      </c>
      <c r="F83" s="185">
        <f>'IV. Кап. інвестиції'!F7</f>
        <v>260</v>
      </c>
      <c r="G83" s="361">
        <f>ROUND(F83*109.4%,0)</f>
        <v>284</v>
      </c>
      <c r="H83" s="361">
        <f>ROUND(G83*107.5%,0)</f>
        <v>305</v>
      </c>
      <c r="I83" s="676">
        <f>ROUND(H83*107.5%,0)</f>
        <v>328</v>
      </c>
      <c r="J83" s="677"/>
      <c r="K83" s="291"/>
    </row>
    <row r="84" spans="1:11" ht="24.95" customHeight="1">
      <c r="A84" s="454" t="s">
        <v>146</v>
      </c>
      <c r="B84" s="454"/>
      <c r="C84" s="454"/>
      <c r="D84" s="454"/>
      <c r="E84" s="454"/>
      <c r="F84" s="454"/>
      <c r="G84" s="454"/>
      <c r="H84" s="454"/>
      <c r="I84" s="454"/>
      <c r="J84" s="454"/>
    </row>
    <row r="85" spans="1:11" ht="27.75" customHeight="1">
      <c r="A85" s="301" t="s">
        <v>217</v>
      </c>
      <c r="B85" s="302">
        <v>5040</v>
      </c>
      <c r="C85" s="681">
        <f t="shared" ref="C85:J85" si="22">(C66/C45)*100</f>
        <v>-4.6565774155995346E-2</v>
      </c>
      <c r="D85" s="681">
        <f t="shared" ref="D85:I85" si="23">(D66/D45)*100</f>
        <v>0</v>
      </c>
      <c r="E85" s="681">
        <f t="shared" si="23"/>
        <v>5.8146577831617204E-2</v>
      </c>
      <c r="F85" s="681">
        <f t="shared" si="23"/>
        <v>0.18371233337067325</v>
      </c>
      <c r="G85" s="681">
        <f t="shared" si="23"/>
        <v>0.20683582150682966</v>
      </c>
      <c r="H85" s="681">
        <f t="shared" si="23"/>
        <v>0.27051225877736079</v>
      </c>
      <c r="I85" s="681">
        <f t="shared" si="23"/>
        <v>0.23391812865497078</v>
      </c>
      <c r="J85" s="107" t="e">
        <f t="shared" si="22"/>
        <v>#DIV/0!</v>
      </c>
    </row>
    <row r="86" spans="1:11" ht="27.75" customHeight="1">
      <c r="A86" s="301" t="s">
        <v>218</v>
      </c>
      <c r="B86" s="302">
        <v>5020</v>
      </c>
      <c r="C86" s="681">
        <f>(C66/C97)*100</f>
        <v>-5.1961548454143941E-2</v>
      </c>
      <c r="D86" s="681">
        <f t="shared" ref="D86:F86" si="24">(D66/D97)*100</f>
        <v>0</v>
      </c>
      <c r="E86" s="681">
        <f t="shared" si="24"/>
        <v>6.9587404679752968E-2</v>
      </c>
      <c r="F86" s="681">
        <f t="shared" si="24"/>
        <v>0.2521215102693396</v>
      </c>
      <c r="G86" s="107" t="s">
        <v>149</v>
      </c>
      <c r="H86" s="107" t="s">
        <v>149</v>
      </c>
      <c r="I86" s="107" t="s">
        <v>149</v>
      </c>
      <c r="J86" s="107" t="s">
        <v>149</v>
      </c>
    </row>
    <row r="87" spans="1:11" ht="27.75" customHeight="1">
      <c r="A87" s="301" t="s">
        <v>219</v>
      </c>
      <c r="B87" s="302">
        <v>5030</v>
      </c>
      <c r="C87" s="681">
        <f>(C66/C98)*100</f>
        <v>-6.9610952123134034E-2</v>
      </c>
      <c r="D87" s="681">
        <f t="shared" ref="D87:F87" si="25">(D66/D98)*100</f>
        <v>0</v>
      </c>
      <c r="E87" s="681">
        <f t="shared" si="25"/>
        <v>8.7082728592162553E-2</v>
      </c>
      <c r="F87" s="681">
        <f t="shared" si="25"/>
        <v>0.30021234531741964</v>
      </c>
      <c r="G87" s="107" t="s">
        <v>149</v>
      </c>
      <c r="H87" s="107" t="s">
        <v>149</v>
      </c>
      <c r="I87" s="107" t="s">
        <v>149</v>
      </c>
      <c r="J87" s="107" t="s">
        <v>149</v>
      </c>
    </row>
    <row r="88" spans="1:11" ht="27.75" customHeight="1">
      <c r="A88" s="301" t="s">
        <v>153</v>
      </c>
      <c r="B88" s="302">
        <v>5110</v>
      </c>
      <c r="C88" s="681">
        <f>C98/C101</f>
        <v>2.9440965501537062</v>
      </c>
      <c r="D88" s="681">
        <f t="shared" ref="D88:F88" si="26">D98/D101</f>
        <v>4.3534927332395688</v>
      </c>
      <c r="E88" s="681">
        <f t="shared" si="26"/>
        <v>3.9774859287054407</v>
      </c>
      <c r="F88" s="681">
        <f t="shared" si="26"/>
        <v>5.2426103646833013</v>
      </c>
      <c r="G88" s="107" t="s">
        <v>149</v>
      </c>
      <c r="H88" s="107" t="s">
        <v>149</v>
      </c>
      <c r="I88" s="107" t="s">
        <v>149</v>
      </c>
      <c r="J88" s="107" t="s">
        <v>149</v>
      </c>
      <c r="K88" s="279"/>
    </row>
    <row r="89" spans="1:11" ht="27.75" customHeight="1">
      <c r="A89" s="301" t="s">
        <v>220</v>
      </c>
      <c r="B89" s="302">
        <v>5220</v>
      </c>
      <c r="C89" s="681">
        <f>C94/C93</f>
        <v>0.54361106397420667</v>
      </c>
      <c r="D89" s="681">
        <f t="shared" ref="D89:F89" si="27">D94/D93</f>
        <v>0.57400288322921678</v>
      </c>
      <c r="E89" s="681">
        <f t="shared" si="27"/>
        <v>0.57563840246592091</v>
      </c>
      <c r="F89" s="681">
        <f t="shared" si="27"/>
        <v>0.63238592879951439</v>
      </c>
      <c r="G89" s="107" t="s">
        <v>149</v>
      </c>
      <c r="H89" s="107" t="s">
        <v>149</v>
      </c>
      <c r="I89" s="107" t="s">
        <v>149</v>
      </c>
      <c r="J89" s="107" t="s">
        <v>149</v>
      </c>
      <c r="K89" s="279"/>
    </row>
    <row r="90" spans="1:11" ht="27" customHeight="1">
      <c r="A90" s="448" t="s">
        <v>145</v>
      </c>
      <c r="B90" s="448"/>
      <c r="C90" s="448"/>
      <c r="D90" s="448"/>
      <c r="E90" s="448"/>
      <c r="F90" s="448"/>
      <c r="G90" s="448"/>
      <c r="H90" s="448"/>
      <c r="I90" s="448"/>
      <c r="J90" s="448"/>
    </row>
    <row r="91" spans="1:11" ht="27.75" customHeight="1">
      <c r="A91" s="303" t="s">
        <v>221</v>
      </c>
      <c r="B91" s="302">
        <v>6000</v>
      </c>
      <c r="C91" s="185">
        <v>30481</v>
      </c>
      <c r="D91" s="185">
        <v>30301</v>
      </c>
      <c r="E91" s="185">
        <f>C91-C92+E92</f>
        <v>30314</v>
      </c>
      <c r="F91" s="185">
        <f>E91-E92+F92</f>
        <v>28274</v>
      </c>
      <c r="G91" s="185" t="s">
        <v>149</v>
      </c>
      <c r="H91" s="185" t="s">
        <v>149</v>
      </c>
      <c r="I91" s="185" t="s">
        <v>149</v>
      </c>
      <c r="J91" s="107" t="s">
        <v>149</v>
      </c>
      <c r="K91" s="284"/>
    </row>
    <row r="92" spans="1:11" ht="26.25" customHeight="1">
      <c r="A92" s="301" t="s">
        <v>298</v>
      </c>
      <c r="B92" s="302">
        <v>6001</v>
      </c>
      <c r="C92" s="107">
        <f>C93-C94</f>
        <v>16137</v>
      </c>
      <c r="D92" s="107">
        <f t="shared" ref="D92:F92" si="28">D93-D94</f>
        <v>15957</v>
      </c>
      <c r="E92" s="107">
        <f t="shared" si="28"/>
        <v>15970</v>
      </c>
      <c r="F92" s="107">
        <f t="shared" si="28"/>
        <v>13930</v>
      </c>
      <c r="G92" s="107" t="s">
        <v>149</v>
      </c>
      <c r="H92" s="107" t="s">
        <v>149</v>
      </c>
      <c r="I92" s="107" t="s">
        <v>149</v>
      </c>
      <c r="J92" s="107" t="s">
        <v>149</v>
      </c>
    </row>
    <row r="93" spans="1:11" ht="27.75" customHeight="1">
      <c r="A93" s="301" t="s">
        <v>222</v>
      </c>
      <c r="B93" s="302">
        <v>6002</v>
      </c>
      <c r="C93" s="107">
        <v>35358</v>
      </c>
      <c r="D93" s="107">
        <v>37458</v>
      </c>
      <c r="E93" s="107">
        <f>C93+E83</f>
        <v>37633</v>
      </c>
      <c r="F93" s="107">
        <f>E93+F83</f>
        <v>37893</v>
      </c>
      <c r="G93" s="107" t="s">
        <v>149</v>
      </c>
      <c r="H93" s="107" t="s">
        <v>149</v>
      </c>
      <c r="I93" s="107" t="s">
        <v>149</v>
      </c>
      <c r="J93" s="107" t="s">
        <v>149</v>
      </c>
    </row>
    <row r="94" spans="1:11" ht="23.25" customHeight="1">
      <c r="A94" s="301" t="s">
        <v>223</v>
      </c>
      <c r="B94" s="302">
        <v>6003</v>
      </c>
      <c r="C94" s="107">
        <v>19221</v>
      </c>
      <c r="D94" s="107">
        <v>21501</v>
      </c>
      <c r="E94" s="107">
        <f>C94+'I. Фін результат'!E93</f>
        <v>21663</v>
      </c>
      <c r="F94" s="107">
        <f>E94+'I. Фін результат'!F93</f>
        <v>23963</v>
      </c>
      <c r="G94" s="107" t="s">
        <v>149</v>
      </c>
      <c r="H94" s="107" t="s">
        <v>149</v>
      </c>
      <c r="I94" s="107" t="s">
        <v>149</v>
      </c>
      <c r="J94" s="107" t="s">
        <v>149</v>
      </c>
    </row>
    <row r="95" spans="1:11" ht="27.75" customHeight="1">
      <c r="A95" s="303" t="s">
        <v>224</v>
      </c>
      <c r="B95" s="302">
        <v>6010</v>
      </c>
      <c r="C95" s="185">
        <v>4160</v>
      </c>
      <c r="D95" s="185">
        <v>3956</v>
      </c>
      <c r="E95" s="185">
        <v>4175</v>
      </c>
      <c r="F95" s="185">
        <v>4250</v>
      </c>
      <c r="G95" s="185" t="s">
        <v>149</v>
      </c>
      <c r="H95" s="185" t="s">
        <v>149</v>
      </c>
      <c r="I95" s="185" t="s">
        <v>149</v>
      </c>
      <c r="J95" s="107" t="s">
        <v>149</v>
      </c>
      <c r="K95" s="297"/>
    </row>
    <row r="96" spans="1:11" ht="27.75" customHeight="1">
      <c r="A96" s="301" t="s">
        <v>299</v>
      </c>
      <c r="B96" s="302">
        <v>6011</v>
      </c>
      <c r="C96" s="107">
        <f>C81</f>
        <v>97</v>
      </c>
      <c r="D96" s="107">
        <f t="shared" ref="D96:F96" si="29">D81</f>
        <v>386</v>
      </c>
      <c r="E96" s="107">
        <f t="shared" si="29"/>
        <v>511</v>
      </c>
      <c r="F96" s="107">
        <f t="shared" si="29"/>
        <v>338</v>
      </c>
      <c r="G96" s="107" t="s">
        <v>149</v>
      </c>
      <c r="H96" s="107" t="s">
        <v>149</v>
      </c>
      <c r="I96" s="107" t="s">
        <v>149</v>
      </c>
      <c r="J96" s="107" t="s">
        <v>149</v>
      </c>
    </row>
    <row r="97" spans="1:18" ht="27.75" customHeight="1">
      <c r="A97" s="303" t="s">
        <v>167</v>
      </c>
      <c r="B97" s="302">
        <v>6020</v>
      </c>
      <c r="C97" s="185">
        <f t="shared" ref="C97:F97" si="30">C91+C95</f>
        <v>34641</v>
      </c>
      <c r="D97" s="185">
        <f t="shared" si="30"/>
        <v>34257</v>
      </c>
      <c r="E97" s="185">
        <f t="shared" si="30"/>
        <v>34489</v>
      </c>
      <c r="F97" s="185">
        <f t="shared" si="30"/>
        <v>32524</v>
      </c>
      <c r="G97" s="185" t="s">
        <v>149</v>
      </c>
      <c r="H97" s="185" t="s">
        <v>149</v>
      </c>
      <c r="I97" s="185" t="s">
        <v>149</v>
      </c>
      <c r="J97" s="107" t="s">
        <v>149</v>
      </c>
    </row>
    <row r="98" spans="1:18" ht="27.75" customHeight="1">
      <c r="A98" s="303" t="s">
        <v>107</v>
      </c>
      <c r="B98" s="302">
        <v>6030</v>
      </c>
      <c r="C98" s="185">
        <v>25858</v>
      </c>
      <c r="D98" s="185">
        <v>27858</v>
      </c>
      <c r="E98" s="185">
        <f>C98+'I. Фін результат'!E75+'ІІ. Розр. з бюджетом'!E10+'VII Статутн капіт'!E9-'I. Фін результат'!E66</f>
        <v>27560</v>
      </c>
      <c r="F98" s="185">
        <f>E98+'I. Фін результат'!F75+'ІІ. Розр. з бюджетом'!F10+'VII Статутн капіт'!F9-'I. Фін результат'!F66</f>
        <v>27314</v>
      </c>
      <c r="G98" s="107" t="s">
        <v>149</v>
      </c>
      <c r="H98" s="107" t="s">
        <v>149</v>
      </c>
      <c r="I98" s="107" t="s">
        <v>149</v>
      </c>
      <c r="J98" s="107"/>
    </row>
    <row r="99" spans="1:18" ht="27.75" customHeight="1">
      <c r="A99" s="301" t="s">
        <v>118</v>
      </c>
      <c r="B99" s="302">
        <v>6040</v>
      </c>
      <c r="C99" s="107">
        <v>1514</v>
      </c>
      <c r="D99" s="107">
        <v>598</v>
      </c>
      <c r="E99" s="107">
        <f>E103</f>
        <v>1318</v>
      </c>
      <c r="F99" s="107">
        <f>F103</f>
        <v>444</v>
      </c>
      <c r="G99" s="107" t="s">
        <v>149</v>
      </c>
      <c r="H99" s="107" t="s">
        <v>149</v>
      </c>
      <c r="I99" s="107" t="s">
        <v>149</v>
      </c>
      <c r="J99" s="107" t="s">
        <v>149</v>
      </c>
    </row>
    <row r="100" spans="1:18" ht="27.75" customHeight="1">
      <c r="A100" s="301" t="s">
        <v>119</v>
      </c>
      <c r="B100" s="302">
        <v>6050</v>
      </c>
      <c r="C100" s="107">
        <v>7269</v>
      </c>
      <c r="D100" s="107">
        <v>5801</v>
      </c>
      <c r="E100" s="107">
        <v>5611</v>
      </c>
      <c r="F100" s="107">
        <v>4766</v>
      </c>
      <c r="G100" s="107" t="s">
        <v>149</v>
      </c>
      <c r="H100" s="107" t="s">
        <v>149</v>
      </c>
      <c r="I100" s="107" t="s">
        <v>149</v>
      </c>
      <c r="J100" s="107" t="s">
        <v>149</v>
      </c>
    </row>
    <row r="101" spans="1:18" ht="27.75" customHeight="1">
      <c r="A101" s="303" t="s">
        <v>166</v>
      </c>
      <c r="B101" s="302">
        <v>6060</v>
      </c>
      <c r="C101" s="185">
        <f>SUM(C99:C100)</f>
        <v>8783</v>
      </c>
      <c r="D101" s="185">
        <f t="shared" ref="D101:F101" si="31">SUM(D99:D100)</f>
        <v>6399</v>
      </c>
      <c r="E101" s="185">
        <f t="shared" si="31"/>
        <v>6929</v>
      </c>
      <c r="F101" s="185">
        <f t="shared" si="31"/>
        <v>5210</v>
      </c>
      <c r="G101" s="185" t="s">
        <v>149</v>
      </c>
      <c r="H101" s="185" t="s">
        <v>149</v>
      </c>
      <c r="I101" s="185" t="s">
        <v>149</v>
      </c>
      <c r="J101" s="107" t="s">
        <v>149</v>
      </c>
    </row>
    <row r="102" spans="1:18" ht="27.75" customHeight="1">
      <c r="A102" s="301" t="s">
        <v>300</v>
      </c>
      <c r="B102" s="302">
        <v>6070</v>
      </c>
      <c r="C102" s="107"/>
      <c r="D102" s="107"/>
      <c r="E102" s="107"/>
      <c r="F102" s="107"/>
      <c r="G102" s="107" t="s">
        <v>149</v>
      </c>
      <c r="H102" s="107" t="s">
        <v>149</v>
      </c>
      <c r="I102" s="107" t="s">
        <v>149</v>
      </c>
      <c r="J102" s="107"/>
    </row>
    <row r="103" spans="1:18" ht="27.75" customHeight="1">
      <c r="A103" s="301" t="s">
        <v>301</v>
      </c>
      <c r="B103" s="302">
        <v>6080</v>
      </c>
      <c r="C103" s="107">
        <v>2157</v>
      </c>
      <c r="D103" s="107">
        <v>1241</v>
      </c>
      <c r="E103" s="107">
        <f>C103+E107-E111</f>
        <v>1318</v>
      </c>
      <c r="F103" s="107">
        <f>E103+F107-F111</f>
        <v>444</v>
      </c>
      <c r="G103" s="107" t="s">
        <v>149</v>
      </c>
      <c r="H103" s="107" t="s">
        <v>149</v>
      </c>
      <c r="I103" s="107" t="s">
        <v>149</v>
      </c>
      <c r="J103" s="107" t="s">
        <v>149</v>
      </c>
    </row>
    <row r="104" spans="1:18" ht="27.75" customHeight="1">
      <c r="A104" s="303" t="s">
        <v>341</v>
      </c>
      <c r="B104" s="302">
        <v>6090</v>
      </c>
      <c r="C104" s="185">
        <f t="shared" ref="C104:F104" si="32">C98+C101</f>
        <v>34641</v>
      </c>
      <c r="D104" s="185">
        <f t="shared" si="32"/>
        <v>34257</v>
      </c>
      <c r="E104" s="185">
        <f t="shared" si="32"/>
        <v>34489</v>
      </c>
      <c r="F104" s="185">
        <f t="shared" si="32"/>
        <v>32524</v>
      </c>
      <c r="G104" s="107" t="s">
        <v>149</v>
      </c>
      <c r="H104" s="107" t="s">
        <v>149</v>
      </c>
      <c r="I104" s="107" t="s">
        <v>149</v>
      </c>
      <c r="J104" s="107"/>
    </row>
    <row r="105" spans="1:18" ht="25.5" customHeight="1">
      <c r="A105" s="116" t="s">
        <v>342</v>
      </c>
      <c r="B105" s="117">
        <v>6099</v>
      </c>
      <c r="C105" s="115">
        <f>C97-C104</f>
        <v>0</v>
      </c>
      <c r="D105" s="115">
        <v>0</v>
      </c>
      <c r="E105" s="115">
        <f>E97-E104</f>
        <v>0</v>
      </c>
      <c r="F105" s="115">
        <f>F97-F104</f>
        <v>0</v>
      </c>
      <c r="G105" s="115" t="s">
        <v>149</v>
      </c>
      <c r="H105" s="115" t="s">
        <v>149</v>
      </c>
      <c r="I105" s="115" t="s">
        <v>149</v>
      </c>
      <c r="J105" s="238" t="s">
        <v>149</v>
      </c>
    </row>
    <row r="106" spans="1:18" s="88" customFormat="1" ht="28.5" customHeight="1">
      <c r="A106" s="447" t="s">
        <v>225</v>
      </c>
      <c r="B106" s="447"/>
      <c r="C106" s="447"/>
      <c r="D106" s="447"/>
      <c r="E106" s="447"/>
      <c r="F106" s="447"/>
      <c r="G106" s="447"/>
      <c r="H106" s="447"/>
      <c r="I106" s="447"/>
      <c r="J106" s="447"/>
      <c r="L106" s="387"/>
      <c r="M106" s="387"/>
      <c r="N106" s="387"/>
      <c r="O106" s="387"/>
      <c r="P106" s="387"/>
      <c r="Q106" s="387"/>
      <c r="R106" s="387"/>
    </row>
    <row r="107" spans="1:18" ht="36" customHeight="1">
      <c r="A107" s="116" t="s">
        <v>282</v>
      </c>
      <c r="B107" s="239" t="s">
        <v>226</v>
      </c>
      <c r="C107" s="682">
        <f>SUM(C108:C110)</f>
        <v>0</v>
      </c>
      <c r="D107" s="682">
        <f t="shared" ref="D107:J107" si="33">SUM(D108:D110)</f>
        <v>0</v>
      </c>
      <c r="E107" s="682">
        <f t="shared" si="33"/>
        <v>0</v>
      </c>
      <c r="F107" s="682">
        <f t="shared" si="33"/>
        <v>0</v>
      </c>
      <c r="G107" s="682">
        <f t="shared" si="33"/>
        <v>0</v>
      </c>
      <c r="H107" s="682">
        <f t="shared" si="33"/>
        <v>0</v>
      </c>
      <c r="I107" s="682">
        <f t="shared" si="33"/>
        <v>0</v>
      </c>
      <c r="J107" s="682">
        <f t="shared" si="33"/>
        <v>0</v>
      </c>
    </row>
    <row r="108" spans="1:18" ht="23.25" customHeight="1">
      <c r="A108" s="118" t="s">
        <v>302</v>
      </c>
      <c r="B108" s="239" t="s">
        <v>227</v>
      </c>
      <c r="C108" s="201">
        <v>0</v>
      </c>
      <c r="D108" s="238">
        <v>0</v>
      </c>
      <c r="E108" s="238">
        <v>0</v>
      </c>
      <c r="F108" s="119">
        <v>0</v>
      </c>
      <c r="G108" s="238"/>
      <c r="H108" s="238"/>
      <c r="I108" s="238"/>
      <c r="J108" s="238"/>
    </row>
    <row r="109" spans="1:18" ht="27.75" customHeight="1">
      <c r="A109" s="118" t="s">
        <v>303</v>
      </c>
      <c r="B109" s="239" t="s">
        <v>228</v>
      </c>
      <c r="C109" s="201">
        <v>0</v>
      </c>
      <c r="D109" s="238"/>
      <c r="E109" s="238"/>
      <c r="F109" s="119"/>
      <c r="G109" s="238"/>
      <c r="H109" s="238"/>
      <c r="I109" s="238"/>
      <c r="J109" s="238"/>
    </row>
    <row r="110" spans="1:18" ht="27.75" customHeight="1">
      <c r="A110" s="118" t="s">
        <v>304</v>
      </c>
      <c r="B110" s="239" t="s">
        <v>229</v>
      </c>
      <c r="C110" s="201">
        <v>0</v>
      </c>
      <c r="D110" s="238"/>
      <c r="E110" s="238"/>
      <c r="F110" s="119"/>
      <c r="G110" s="238"/>
      <c r="H110" s="238"/>
      <c r="I110" s="238"/>
      <c r="J110" s="238"/>
    </row>
    <row r="111" spans="1:18" ht="40.5" customHeight="1">
      <c r="A111" s="116" t="s">
        <v>283</v>
      </c>
      <c r="B111" s="239" t="s">
        <v>230</v>
      </c>
      <c r="C111" s="682">
        <f>SUM(C112:C114)</f>
        <v>1041</v>
      </c>
      <c r="D111" s="682">
        <f t="shared" ref="D111:I111" si="34">SUM(D112:D114)</f>
        <v>916</v>
      </c>
      <c r="E111" s="682">
        <f t="shared" si="34"/>
        <v>839</v>
      </c>
      <c r="F111" s="682">
        <f t="shared" si="34"/>
        <v>874</v>
      </c>
      <c r="G111" s="682">
        <f t="shared" si="34"/>
        <v>444</v>
      </c>
      <c r="H111" s="682">
        <f t="shared" si="34"/>
        <v>0</v>
      </c>
      <c r="I111" s="682">
        <f t="shared" si="34"/>
        <v>0</v>
      </c>
      <c r="J111" s="238">
        <f t="shared" ref="J111" si="35">SUM(J112:J114)</f>
        <v>0</v>
      </c>
      <c r="K111" s="387" t="s">
        <v>636</v>
      </c>
    </row>
    <row r="112" spans="1:18" ht="27.75" customHeight="1">
      <c r="A112" s="118" t="s">
        <v>302</v>
      </c>
      <c r="B112" s="239" t="s">
        <v>231</v>
      </c>
      <c r="C112" s="201">
        <v>1041</v>
      </c>
      <c r="D112" s="363">
        <v>916</v>
      </c>
      <c r="E112" s="363">
        <v>839</v>
      </c>
      <c r="F112" s="363">
        <v>874</v>
      </c>
      <c r="G112" s="363">
        <v>444</v>
      </c>
      <c r="H112" s="238">
        <v>0</v>
      </c>
      <c r="I112" s="238"/>
      <c r="J112" s="238"/>
    </row>
    <row r="113" spans="1:18" ht="23.25" customHeight="1">
      <c r="A113" s="118" t="s">
        <v>303</v>
      </c>
      <c r="B113" s="239" t="s">
        <v>232</v>
      </c>
      <c r="C113" s="201"/>
      <c r="D113" s="363"/>
      <c r="E113" s="363"/>
      <c r="F113" s="363">
        <v>0</v>
      </c>
      <c r="G113" s="363"/>
      <c r="H113" s="238">
        <v>0</v>
      </c>
      <c r="I113" s="238">
        <v>0</v>
      </c>
      <c r="J113" s="238"/>
    </row>
    <row r="114" spans="1:18" ht="27.75" customHeight="1">
      <c r="A114" s="118" t="s">
        <v>304</v>
      </c>
      <c r="B114" s="239" t="s">
        <v>233</v>
      </c>
      <c r="C114" s="201">
        <v>0</v>
      </c>
      <c r="D114" s="363">
        <v>0</v>
      </c>
      <c r="E114" s="363">
        <v>0</v>
      </c>
      <c r="F114" s="363"/>
      <c r="G114" s="363"/>
      <c r="H114" s="238"/>
      <c r="I114" s="238"/>
      <c r="J114" s="238"/>
    </row>
    <row r="115" spans="1:18" ht="27.75" customHeight="1">
      <c r="A115" s="447" t="s">
        <v>234</v>
      </c>
      <c r="B115" s="447"/>
      <c r="C115" s="447"/>
      <c r="D115" s="447"/>
      <c r="E115" s="447"/>
      <c r="F115" s="447"/>
      <c r="G115" s="447"/>
      <c r="H115" s="447"/>
      <c r="I115" s="447"/>
      <c r="J115" s="447"/>
    </row>
    <row r="116" spans="1:18" s="383" customFormat="1" ht="84" customHeight="1">
      <c r="A116" s="249" t="s">
        <v>429</v>
      </c>
      <c r="B116" s="239" t="s">
        <v>235</v>
      </c>
      <c r="C116" s="115">
        <f>SUM(C117:C119)</f>
        <v>134</v>
      </c>
      <c r="D116" s="115">
        <f t="shared" ref="D116:E116" si="36">SUM(D117:D119)</f>
        <v>135</v>
      </c>
      <c r="E116" s="115">
        <f t="shared" si="36"/>
        <v>147</v>
      </c>
      <c r="F116" s="115">
        <f>SUM(F117:F119)</f>
        <v>144</v>
      </c>
      <c r="G116" s="238" t="s">
        <v>149</v>
      </c>
      <c r="H116" s="238" t="s">
        <v>149</v>
      </c>
      <c r="I116" s="238" t="s">
        <v>149</v>
      </c>
      <c r="J116" s="238" t="s">
        <v>149</v>
      </c>
      <c r="L116" s="387"/>
      <c r="M116" s="387"/>
      <c r="N116" s="387"/>
      <c r="O116" s="387"/>
      <c r="P116" s="387"/>
      <c r="Q116" s="387"/>
      <c r="R116" s="387"/>
    </row>
    <row r="117" spans="1:18" ht="24.75" customHeight="1">
      <c r="A117" s="118" t="s">
        <v>162</v>
      </c>
      <c r="B117" s="239" t="s">
        <v>236</v>
      </c>
      <c r="C117" s="238">
        <f>'6.1. Інша інфо_1'!D11</f>
        <v>1</v>
      </c>
      <c r="D117" s="238">
        <f>'6.1. Інша інфо_1'!F11</f>
        <v>1</v>
      </c>
      <c r="E117" s="238">
        <f>'6.1. Інша інфо_1'!H11</f>
        <v>1</v>
      </c>
      <c r="F117" s="238">
        <f>'6.1. Інша інфо_1'!J11</f>
        <v>1</v>
      </c>
      <c r="G117" s="238" t="s">
        <v>149</v>
      </c>
      <c r="H117" s="238" t="s">
        <v>149</v>
      </c>
      <c r="I117" s="238" t="s">
        <v>149</v>
      </c>
      <c r="J117" s="238" t="s">
        <v>149</v>
      </c>
    </row>
    <row r="118" spans="1:18" ht="27.75" customHeight="1">
      <c r="A118" s="118" t="s">
        <v>171</v>
      </c>
      <c r="B118" s="239" t="s">
        <v>237</v>
      </c>
      <c r="C118" s="238">
        <f>'6.1. Інша інфо_1'!D12</f>
        <v>9</v>
      </c>
      <c r="D118" s="238">
        <f>'6.1. Інша інфо_1'!F12</f>
        <v>10</v>
      </c>
      <c r="E118" s="238">
        <f>'6.1. Інша інфо_1'!H12</f>
        <v>8</v>
      </c>
      <c r="F118" s="238">
        <f>'6.1. Інша інфо_1'!J12</f>
        <v>8</v>
      </c>
      <c r="G118" s="238" t="s">
        <v>149</v>
      </c>
      <c r="H118" s="238" t="s">
        <v>149</v>
      </c>
      <c r="I118" s="238" t="s">
        <v>149</v>
      </c>
      <c r="J118" s="238" t="s">
        <v>149</v>
      </c>
    </row>
    <row r="119" spans="1:18" ht="23.25" customHeight="1">
      <c r="A119" s="118" t="s">
        <v>163</v>
      </c>
      <c r="B119" s="239" t="s">
        <v>238</v>
      </c>
      <c r="C119" s="238">
        <f>'6.1. Інша інфо_1'!D13</f>
        <v>124</v>
      </c>
      <c r="D119" s="238">
        <f>'6.1. Інша інфо_1'!F13</f>
        <v>124</v>
      </c>
      <c r="E119" s="238">
        <f>'6.1. Інша інфо_1'!H13</f>
        <v>138</v>
      </c>
      <c r="F119" s="238">
        <f>'6.1. Інша інфо_1'!J13</f>
        <v>135</v>
      </c>
      <c r="G119" s="238" t="s">
        <v>149</v>
      </c>
      <c r="H119" s="238" t="s">
        <v>149</v>
      </c>
      <c r="I119" s="238" t="s">
        <v>149</v>
      </c>
      <c r="J119" s="238" t="s">
        <v>149</v>
      </c>
    </row>
    <row r="120" spans="1:18" ht="21.75" customHeight="1">
      <c r="A120" s="116" t="s">
        <v>5</v>
      </c>
      <c r="B120" s="239" t="s">
        <v>239</v>
      </c>
      <c r="C120" s="115">
        <f>'6.1. Інша інфо_1'!D18</f>
        <v>24283</v>
      </c>
      <c r="D120" s="115">
        <f>'6.1. Інша інфо_1'!F18</f>
        <v>25600</v>
      </c>
      <c r="E120" s="115">
        <f>'6.1. Інша інфо_1'!H18</f>
        <v>26555</v>
      </c>
      <c r="F120" s="115">
        <f>'6.1. Інша інфо_1'!J18</f>
        <v>28985</v>
      </c>
      <c r="G120" s="115" t="s">
        <v>149</v>
      </c>
      <c r="H120" s="115" t="s">
        <v>149</v>
      </c>
      <c r="I120" s="115" t="s">
        <v>149</v>
      </c>
      <c r="J120" s="238" t="s">
        <v>149</v>
      </c>
    </row>
    <row r="121" spans="1:18" s="383" customFormat="1" ht="60.75" customHeight="1">
      <c r="A121" s="249" t="s">
        <v>305</v>
      </c>
      <c r="B121" s="239" t="s">
        <v>240</v>
      </c>
      <c r="C121" s="115">
        <f>'6.1. Інша інфо_1'!D22</f>
        <v>15101</v>
      </c>
      <c r="D121" s="115">
        <f>'6.1. Інша інфо_1'!F22</f>
        <v>15802</v>
      </c>
      <c r="E121" s="115">
        <f>'6.1. Інша інфо_1'!H22</f>
        <v>15054</v>
      </c>
      <c r="F121" s="115">
        <f>'6.1. Інша інфо_1'!J22</f>
        <v>16774</v>
      </c>
      <c r="G121" s="238" t="s">
        <v>149</v>
      </c>
      <c r="H121" s="238" t="s">
        <v>149</v>
      </c>
      <c r="I121" s="238" t="s">
        <v>149</v>
      </c>
      <c r="J121" s="238" t="s">
        <v>149</v>
      </c>
      <c r="L121" s="387"/>
      <c r="M121" s="387"/>
      <c r="N121" s="387"/>
      <c r="O121" s="387"/>
      <c r="P121" s="387"/>
      <c r="Q121" s="387"/>
      <c r="R121" s="387"/>
    </row>
    <row r="122" spans="1:18" ht="22.5" customHeight="1">
      <c r="A122" s="118" t="s">
        <v>162</v>
      </c>
      <c r="B122" s="239" t="s">
        <v>241</v>
      </c>
      <c r="C122" s="238">
        <f>'6.1. Інша інфо_1'!D23</f>
        <v>33083</v>
      </c>
      <c r="D122" s="238">
        <f>'6.1. Інша інфо_1'!F23</f>
        <v>46917</v>
      </c>
      <c r="E122" s="238">
        <f>'6.1. Інша інфо_1'!H23</f>
        <v>37833</v>
      </c>
      <c r="F122" s="238">
        <f>'6.1. Інша інфо_1'!J23</f>
        <v>47500</v>
      </c>
      <c r="G122" s="238" t="s">
        <v>149</v>
      </c>
      <c r="H122" s="238" t="s">
        <v>149</v>
      </c>
      <c r="I122" s="238" t="s">
        <v>149</v>
      </c>
      <c r="J122" s="238" t="s">
        <v>149</v>
      </c>
    </row>
    <row r="123" spans="1:18" ht="27.75" customHeight="1">
      <c r="A123" s="118" t="s">
        <v>171</v>
      </c>
      <c r="B123" s="239" t="s">
        <v>242</v>
      </c>
      <c r="C123" s="238">
        <f>'6.1. Інша інфо_1'!D24</f>
        <v>24870</v>
      </c>
      <c r="D123" s="238">
        <f>'6.1. Інша інфо_1'!F24</f>
        <v>26975</v>
      </c>
      <c r="E123" s="238">
        <f>'6.1. Інша інфо_1'!H24</f>
        <v>31729</v>
      </c>
      <c r="F123" s="238">
        <f>'6.1. Інша інфо_1'!J24</f>
        <v>33646</v>
      </c>
      <c r="G123" s="238" t="s">
        <v>149</v>
      </c>
      <c r="H123" s="238" t="s">
        <v>149</v>
      </c>
      <c r="I123" s="238" t="s">
        <v>149</v>
      </c>
      <c r="J123" s="238" t="s">
        <v>149</v>
      </c>
    </row>
    <row r="124" spans="1:18" ht="23.25" customHeight="1">
      <c r="A124" s="118" t="s">
        <v>163</v>
      </c>
      <c r="B124" s="239" t="s">
        <v>243</v>
      </c>
      <c r="C124" s="238">
        <f>'6.1. Інша інфо_1'!D25</f>
        <v>14247</v>
      </c>
      <c r="D124" s="238">
        <f>'6.1. Інша інфо_1'!F25</f>
        <v>14651</v>
      </c>
      <c r="E124" s="238">
        <f>'6.1. Інша інфо_1'!H25</f>
        <v>13922</v>
      </c>
      <c r="F124" s="238">
        <f>'6.1. Інша інфо_1'!J25</f>
        <v>15546</v>
      </c>
      <c r="G124" s="238" t="s">
        <v>149</v>
      </c>
      <c r="H124" s="238" t="s">
        <v>149</v>
      </c>
      <c r="I124" s="238" t="s">
        <v>149</v>
      </c>
      <c r="J124" s="238" t="s">
        <v>149</v>
      </c>
    </row>
    <row r="125" spans="1:18" s="383" customFormat="1">
      <c r="A125" s="89"/>
      <c r="C125" s="90"/>
      <c r="D125" s="91"/>
      <c r="E125" s="91"/>
      <c r="F125" s="91"/>
      <c r="G125" s="384"/>
      <c r="H125" s="384"/>
      <c r="I125" s="384"/>
      <c r="J125" s="384"/>
    </row>
    <row r="126" spans="1:18" s="383" customFormat="1" ht="28.5" customHeight="1">
      <c r="A126" s="250" t="s">
        <v>501</v>
      </c>
      <c r="B126" s="92"/>
      <c r="C126" s="466" t="s">
        <v>86</v>
      </c>
      <c r="D126" s="467"/>
      <c r="E126" s="467"/>
      <c r="F126" s="467"/>
      <c r="G126" s="93"/>
      <c r="H126" s="468" t="s">
        <v>528</v>
      </c>
      <c r="I126" s="468"/>
      <c r="J126" s="468"/>
    </row>
    <row r="127" spans="1:18" s="383" customFormat="1">
      <c r="A127" s="156" t="s">
        <v>366</v>
      </c>
      <c r="B127" s="387"/>
      <c r="C127" s="439" t="s">
        <v>69</v>
      </c>
      <c r="D127" s="439"/>
      <c r="E127" s="439"/>
      <c r="F127" s="439"/>
      <c r="G127" s="388"/>
      <c r="H127" s="465" t="s">
        <v>434</v>
      </c>
      <c r="I127" s="465"/>
      <c r="J127" s="465"/>
    </row>
    <row r="128" spans="1:18" s="383" customFormat="1">
      <c r="A128" s="94"/>
      <c r="F128" s="387"/>
      <c r="G128" s="387"/>
      <c r="H128" s="387"/>
      <c r="I128" s="387"/>
      <c r="J128" s="387"/>
    </row>
    <row r="129" spans="1:10" s="383" customFormat="1">
      <c r="A129" s="94"/>
      <c r="F129" s="387"/>
      <c r="G129" s="387"/>
      <c r="H129" s="387"/>
      <c r="I129" s="387"/>
      <c r="J129" s="387"/>
    </row>
    <row r="130" spans="1:10" s="383" customFormat="1">
      <c r="A130" s="94"/>
      <c r="F130" s="387"/>
      <c r="G130" s="387"/>
      <c r="H130" s="387"/>
      <c r="I130" s="387"/>
      <c r="J130" s="387"/>
    </row>
    <row r="131" spans="1:10" s="383" customFormat="1">
      <c r="A131" s="94"/>
      <c r="F131" s="387"/>
      <c r="G131" s="387"/>
      <c r="H131" s="387"/>
      <c r="I131" s="387"/>
      <c r="J131" s="387"/>
    </row>
    <row r="132" spans="1:10" s="383" customFormat="1">
      <c r="A132" s="94"/>
      <c r="F132" s="387"/>
      <c r="G132" s="387"/>
      <c r="H132" s="387"/>
      <c r="I132" s="387"/>
      <c r="J132" s="387"/>
    </row>
    <row r="133" spans="1:10" s="383" customFormat="1">
      <c r="A133" s="94"/>
      <c r="F133" s="387"/>
      <c r="G133" s="387"/>
      <c r="H133" s="387"/>
      <c r="I133" s="387"/>
      <c r="J133" s="387"/>
    </row>
    <row r="134" spans="1:10" s="383" customFormat="1">
      <c r="A134" s="94"/>
      <c r="F134" s="387"/>
      <c r="G134" s="387"/>
      <c r="H134" s="387"/>
      <c r="I134" s="387"/>
      <c r="J134" s="387"/>
    </row>
    <row r="135" spans="1:10" s="383" customFormat="1">
      <c r="A135" s="94"/>
      <c r="F135" s="387"/>
      <c r="G135" s="387"/>
      <c r="H135" s="387"/>
      <c r="I135" s="387"/>
      <c r="J135" s="387"/>
    </row>
    <row r="136" spans="1:10" s="383" customFormat="1">
      <c r="A136" s="94"/>
      <c r="F136" s="387"/>
      <c r="G136" s="387"/>
      <c r="H136" s="387"/>
      <c r="I136" s="387"/>
      <c r="J136" s="387"/>
    </row>
    <row r="137" spans="1:10" s="383" customFormat="1">
      <c r="A137" s="94"/>
      <c r="F137" s="387"/>
      <c r="G137" s="387"/>
      <c r="H137" s="387"/>
      <c r="I137" s="387"/>
      <c r="J137" s="387"/>
    </row>
    <row r="138" spans="1:10" s="383" customFormat="1">
      <c r="A138" s="94"/>
      <c r="F138" s="387"/>
      <c r="G138" s="387"/>
      <c r="H138" s="387"/>
      <c r="I138" s="387"/>
      <c r="J138" s="387"/>
    </row>
    <row r="139" spans="1:10" s="383" customFormat="1">
      <c r="A139" s="94"/>
      <c r="F139" s="387"/>
      <c r="G139" s="387"/>
      <c r="H139" s="387"/>
      <c r="I139" s="387"/>
      <c r="J139" s="387"/>
    </row>
    <row r="140" spans="1:10" s="383" customFormat="1">
      <c r="A140" s="94"/>
      <c r="F140" s="387"/>
      <c r="G140" s="387"/>
      <c r="H140" s="387"/>
      <c r="I140" s="387"/>
      <c r="J140" s="387"/>
    </row>
    <row r="141" spans="1:10" s="383" customFormat="1">
      <c r="A141" s="94"/>
      <c r="F141" s="387"/>
      <c r="G141" s="387"/>
      <c r="H141" s="387"/>
      <c r="I141" s="387"/>
      <c r="J141" s="387"/>
    </row>
    <row r="142" spans="1:10" s="383" customFormat="1">
      <c r="A142" s="94"/>
      <c r="F142" s="387"/>
      <c r="G142" s="387"/>
      <c r="H142" s="387"/>
      <c r="I142" s="387"/>
      <c r="J142" s="387"/>
    </row>
    <row r="143" spans="1:10" s="383" customFormat="1">
      <c r="A143" s="94"/>
      <c r="F143" s="387"/>
      <c r="G143" s="387"/>
      <c r="H143" s="387"/>
      <c r="I143" s="387"/>
      <c r="J143" s="387"/>
    </row>
    <row r="144" spans="1:10" s="383" customFormat="1">
      <c r="A144" s="94"/>
      <c r="F144" s="387"/>
      <c r="G144" s="387"/>
      <c r="H144" s="387"/>
      <c r="I144" s="387"/>
      <c r="J144" s="387"/>
    </row>
    <row r="145" spans="1:10" s="383" customFormat="1">
      <c r="A145" s="94"/>
      <c r="F145" s="387"/>
      <c r="G145" s="387"/>
      <c r="H145" s="387"/>
      <c r="I145" s="387"/>
      <c r="J145" s="387"/>
    </row>
    <row r="146" spans="1:10" s="383" customFormat="1">
      <c r="A146" s="94"/>
      <c r="F146" s="387"/>
      <c r="G146" s="387"/>
      <c r="H146" s="387"/>
      <c r="I146" s="387"/>
      <c r="J146" s="387"/>
    </row>
    <row r="147" spans="1:10" s="383" customFormat="1">
      <c r="A147" s="94"/>
      <c r="F147" s="387"/>
      <c r="G147" s="387"/>
      <c r="H147" s="387"/>
      <c r="I147" s="387"/>
      <c r="J147" s="387"/>
    </row>
    <row r="148" spans="1:10" s="383" customFormat="1">
      <c r="A148" s="94"/>
      <c r="F148" s="387"/>
      <c r="G148" s="387"/>
      <c r="H148" s="387"/>
      <c r="I148" s="387"/>
      <c r="J148" s="387"/>
    </row>
    <row r="149" spans="1:10" s="383" customFormat="1">
      <c r="A149" s="94"/>
      <c r="F149" s="387"/>
      <c r="G149" s="387"/>
      <c r="H149" s="387"/>
      <c r="I149" s="387"/>
      <c r="J149" s="387"/>
    </row>
    <row r="150" spans="1:10" s="383" customFormat="1">
      <c r="A150" s="94"/>
      <c r="F150" s="387"/>
      <c r="G150" s="387"/>
      <c r="H150" s="387"/>
      <c r="I150" s="387"/>
      <c r="J150" s="387"/>
    </row>
    <row r="151" spans="1:10" s="383" customFormat="1">
      <c r="A151" s="94"/>
      <c r="F151" s="387"/>
      <c r="G151" s="387"/>
      <c r="H151" s="387"/>
      <c r="I151" s="387"/>
      <c r="J151" s="387"/>
    </row>
    <row r="152" spans="1:10" s="383" customFormat="1">
      <c r="A152" s="94"/>
      <c r="F152" s="387"/>
      <c r="G152" s="387"/>
      <c r="H152" s="387"/>
      <c r="I152" s="387"/>
      <c r="J152" s="387"/>
    </row>
    <row r="153" spans="1:10" s="383" customFormat="1">
      <c r="A153" s="94"/>
      <c r="F153" s="387"/>
      <c r="G153" s="387"/>
      <c r="H153" s="387"/>
      <c r="I153" s="387"/>
      <c r="J153" s="387"/>
    </row>
    <row r="154" spans="1:10" s="383" customFormat="1">
      <c r="A154" s="94"/>
      <c r="F154" s="387"/>
      <c r="G154" s="387"/>
      <c r="H154" s="387"/>
      <c r="I154" s="387"/>
      <c r="J154" s="387"/>
    </row>
    <row r="155" spans="1:10" s="383" customFormat="1">
      <c r="A155" s="94"/>
      <c r="F155" s="387"/>
      <c r="G155" s="387"/>
      <c r="H155" s="387"/>
      <c r="I155" s="387"/>
      <c r="J155" s="387"/>
    </row>
    <row r="156" spans="1:10" s="383" customFormat="1">
      <c r="A156" s="94"/>
      <c r="F156" s="387"/>
      <c r="G156" s="387"/>
      <c r="H156" s="387"/>
      <c r="I156" s="387"/>
      <c r="J156" s="387"/>
    </row>
    <row r="157" spans="1:10" s="383" customFormat="1">
      <c r="A157" s="94"/>
      <c r="F157" s="387"/>
      <c r="G157" s="387"/>
      <c r="H157" s="387"/>
      <c r="I157" s="387"/>
      <c r="J157" s="387"/>
    </row>
    <row r="158" spans="1:10" s="383" customFormat="1">
      <c r="A158" s="94"/>
      <c r="F158" s="387"/>
      <c r="G158" s="387"/>
      <c r="H158" s="387"/>
      <c r="I158" s="387"/>
      <c r="J158" s="387"/>
    </row>
    <row r="159" spans="1:10" s="383" customFormat="1">
      <c r="A159" s="94"/>
      <c r="F159" s="387"/>
      <c r="G159" s="387"/>
      <c r="H159" s="387"/>
      <c r="I159" s="387"/>
      <c r="J159" s="387"/>
    </row>
    <row r="160" spans="1:10" s="383" customFormat="1">
      <c r="A160" s="94"/>
      <c r="F160" s="387"/>
      <c r="G160" s="387"/>
      <c r="H160" s="387"/>
      <c r="I160" s="387"/>
      <c r="J160" s="387"/>
    </row>
    <row r="161" spans="1:10" s="383" customFormat="1">
      <c r="A161" s="94"/>
      <c r="F161" s="387"/>
      <c r="G161" s="387"/>
      <c r="H161" s="387"/>
      <c r="I161" s="387"/>
      <c r="J161" s="387"/>
    </row>
    <row r="162" spans="1:10" s="383" customFormat="1">
      <c r="A162" s="94"/>
      <c r="F162" s="387"/>
      <c r="G162" s="387"/>
      <c r="H162" s="387"/>
      <c r="I162" s="387"/>
      <c r="J162" s="387"/>
    </row>
    <row r="163" spans="1:10" s="383" customFormat="1">
      <c r="A163" s="94"/>
      <c r="F163" s="387"/>
      <c r="G163" s="387"/>
      <c r="H163" s="387"/>
      <c r="I163" s="387"/>
      <c r="J163" s="387"/>
    </row>
    <row r="164" spans="1:10" s="383" customFormat="1">
      <c r="A164" s="94"/>
      <c r="F164" s="387"/>
      <c r="G164" s="387"/>
      <c r="H164" s="387"/>
      <c r="I164" s="387"/>
      <c r="J164" s="387"/>
    </row>
    <row r="165" spans="1:10" s="383" customFormat="1">
      <c r="A165" s="94"/>
      <c r="F165" s="387"/>
      <c r="G165" s="387"/>
      <c r="H165" s="387"/>
      <c r="I165" s="387"/>
      <c r="J165" s="387"/>
    </row>
    <row r="166" spans="1:10" s="383" customFormat="1">
      <c r="A166" s="94"/>
      <c r="F166" s="387"/>
      <c r="G166" s="387"/>
      <c r="H166" s="387"/>
      <c r="I166" s="387"/>
      <c r="J166" s="387"/>
    </row>
    <row r="167" spans="1:10" s="383" customFormat="1">
      <c r="A167" s="94"/>
      <c r="F167" s="387"/>
      <c r="G167" s="387"/>
      <c r="H167" s="387"/>
      <c r="I167" s="387"/>
      <c r="J167" s="387"/>
    </row>
    <row r="168" spans="1:10" s="383" customFormat="1">
      <c r="A168" s="94"/>
      <c r="F168" s="387"/>
      <c r="G168" s="387"/>
      <c r="H168" s="387"/>
      <c r="I168" s="387"/>
      <c r="J168" s="387"/>
    </row>
    <row r="169" spans="1:10" s="383" customFormat="1">
      <c r="A169" s="94"/>
      <c r="F169" s="387"/>
      <c r="G169" s="387"/>
      <c r="H169" s="387"/>
      <c r="I169" s="387"/>
      <c r="J169" s="387"/>
    </row>
    <row r="170" spans="1:10" s="383" customFormat="1">
      <c r="A170" s="94"/>
      <c r="F170" s="387"/>
      <c r="G170" s="387"/>
      <c r="H170" s="387"/>
      <c r="I170" s="387"/>
      <c r="J170" s="387"/>
    </row>
    <row r="171" spans="1:10" s="383" customFormat="1">
      <c r="A171" s="94"/>
      <c r="F171" s="387"/>
      <c r="G171" s="387"/>
      <c r="H171" s="387"/>
      <c r="I171" s="387"/>
      <c r="J171" s="387"/>
    </row>
    <row r="172" spans="1:10" s="383" customFormat="1">
      <c r="A172" s="94"/>
      <c r="F172" s="387"/>
      <c r="G172" s="387"/>
      <c r="H172" s="387"/>
      <c r="I172" s="387"/>
      <c r="J172" s="387"/>
    </row>
    <row r="173" spans="1:10" s="383" customFormat="1">
      <c r="A173" s="94"/>
      <c r="F173" s="387"/>
      <c r="G173" s="387"/>
      <c r="H173" s="387"/>
      <c r="I173" s="387"/>
      <c r="J173" s="387"/>
    </row>
    <row r="174" spans="1:10" s="383" customFormat="1">
      <c r="A174" s="94"/>
      <c r="F174" s="387"/>
      <c r="G174" s="387"/>
      <c r="H174" s="387"/>
      <c r="I174" s="387"/>
      <c r="J174" s="387"/>
    </row>
    <row r="175" spans="1:10" s="383" customFormat="1">
      <c r="A175" s="94"/>
      <c r="F175" s="387"/>
      <c r="G175" s="387"/>
      <c r="H175" s="387"/>
      <c r="I175" s="387"/>
      <c r="J175" s="387"/>
    </row>
    <row r="176" spans="1:10" s="383" customFormat="1">
      <c r="A176" s="94"/>
      <c r="F176" s="387"/>
      <c r="G176" s="387"/>
      <c r="H176" s="387"/>
      <c r="I176" s="387"/>
      <c r="J176" s="387"/>
    </row>
    <row r="177" spans="1:10" s="383" customFormat="1">
      <c r="A177" s="94"/>
      <c r="F177" s="387"/>
      <c r="G177" s="387"/>
      <c r="H177" s="387"/>
      <c r="I177" s="387"/>
      <c r="J177" s="387"/>
    </row>
    <row r="178" spans="1:10" s="383" customFormat="1">
      <c r="A178" s="94"/>
      <c r="F178" s="387"/>
      <c r="G178" s="387"/>
      <c r="H178" s="387"/>
      <c r="I178" s="387"/>
      <c r="J178" s="387"/>
    </row>
    <row r="179" spans="1:10" s="383" customFormat="1">
      <c r="A179" s="94"/>
      <c r="F179" s="387"/>
      <c r="G179" s="387"/>
      <c r="H179" s="387"/>
      <c r="I179" s="387"/>
      <c r="J179" s="387"/>
    </row>
    <row r="180" spans="1:10" s="383" customFormat="1">
      <c r="A180" s="94"/>
      <c r="F180" s="387"/>
      <c r="G180" s="387"/>
      <c r="H180" s="387"/>
      <c r="I180" s="387"/>
      <c r="J180" s="387"/>
    </row>
    <row r="181" spans="1:10" s="383" customFormat="1">
      <c r="A181" s="94"/>
      <c r="F181" s="387"/>
      <c r="G181" s="387"/>
      <c r="H181" s="387"/>
      <c r="I181" s="387"/>
      <c r="J181" s="387"/>
    </row>
    <row r="182" spans="1:10" s="383" customFormat="1">
      <c r="A182" s="94"/>
      <c r="F182" s="387"/>
      <c r="G182" s="387"/>
      <c r="H182" s="387"/>
      <c r="I182" s="387"/>
      <c r="J182" s="387"/>
    </row>
    <row r="183" spans="1:10" s="383" customFormat="1">
      <c r="A183" s="94"/>
      <c r="F183" s="387"/>
      <c r="G183" s="387"/>
      <c r="H183" s="387"/>
      <c r="I183" s="387"/>
      <c r="J183" s="387"/>
    </row>
    <row r="184" spans="1:10" s="383" customFormat="1">
      <c r="A184" s="94"/>
      <c r="F184" s="387"/>
      <c r="G184" s="387"/>
      <c r="H184" s="387"/>
      <c r="I184" s="387"/>
      <c r="J184" s="387"/>
    </row>
    <row r="185" spans="1:10" s="383" customFormat="1">
      <c r="A185" s="94"/>
      <c r="F185" s="387"/>
      <c r="G185" s="387"/>
      <c r="H185" s="387"/>
      <c r="I185" s="387"/>
      <c r="J185" s="387"/>
    </row>
    <row r="186" spans="1:10" s="383" customFormat="1">
      <c r="A186" s="94"/>
      <c r="F186" s="387"/>
      <c r="G186" s="387"/>
      <c r="H186" s="387"/>
      <c r="I186" s="387"/>
      <c r="J186" s="387"/>
    </row>
    <row r="187" spans="1:10" s="383" customFormat="1">
      <c r="A187" s="94"/>
      <c r="F187" s="387"/>
      <c r="G187" s="387"/>
      <c r="H187" s="387"/>
      <c r="I187" s="387"/>
      <c r="J187" s="387"/>
    </row>
    <row r="188" spans="1:10" s="383" customFormat="1">
      <c r="A188" s="94"/>
      <c r="F188" s="387"/>
      <c r="G188" s="387"/>
      <c r="H188" s="387"/>
      <c r="I188" s="387"/>
      <c r="J188" s="387"/>
    </row>
    <row r="189" spans="1:10" s="383" customFormat="1">
      <c r="A189" s="94"/>
      <c r="F189" s="387"/>
      <c r="G189" s="387"/>
      <c r="H189" s="387"/>
      <c r="I189" s="387"/>
      <c r="J189" s="387"/>
    </row>
    <row r="190" spans="1:10" s="383" customFormat="1">
      <c r="A190" s="94"/>
      <c r="F190" s="387"/>
      <c r="G190" s="387"/>
      <c r="H190" s="387"/>
      <c r="I190" s="387"/>
      <c r="J190" s="387"/>
    </row>
    <row r="191" spans="1:10" s="383" customFormat="1">
      <c r="A191" s="94"/>
      <c r="F191" s="387"/>
      <c r="G191" s="387"/>
      <c r="H191" s="387"/>
      <c r="I191" s="387"/>
      <c r="J191" s="387"/>
    </row>
    <row r="192" spans="1:10" s="383" customFormat="1">
      <c r="A192" s="94"/>
      <c r="F192" s="387"/>
      <c r="G192" s="387"/>
      <c r="H192" s="387"/>
      <c r="I192" s="387"/>
      <c r="J192" s="387"/>
    </row>
    <row r="193" spans="1:10" s="383" customFormat="1">
      <c r="A193" s="94"/>
      <c r="F193" s="387"/>
      <c r="G193" s="387"/>
      <c r="H193" s="387"/>
      <c r="I193" s="387"/>
      <c r="J193" s="387"/>
    </row>
    <row r="194" spans="1:10" s="383" customFormat="1">
      <c r="A194" s="94"/>
      <c r="F194" s="387"/>
      <c r="G194" s="387"/>
      <c r="H194" s="387"/>
      <c r="I194" s="387"/>
      <c r="J194" s="387"/>
    </row>
    <row r="195" spans="1:10" s="383" customFormat="1">
      <c r="A195" s="94"/>
      <c r="F195" s="387"/>
      <c r="G195" s="387"/>
      <c r="H195" s="387"/>
      <c r="I195" s="387"/>
      <c r="J195" s="387"/>
    </row>
    <row r="196" spans="1:10" s="383" customFormat="1">
      <c r="A196" s="94"/>
      <c r="F196" s="387"/>
      <c r="G196" s="387"/>
      <c r="H196" s="387"/>
      <c r="I196" s="387"/>
      <c r="J196" s="387"/>
    </row>
    <row r="197" spans="1:10" s="383" customFormat="1">
      <c r="A197" s="94"/>
      <c r="F197" s="387"/>
      <c r="G197" s="387"/>
      <c r="H197" s="387"/>
      <c r="I197" s="387"/>
      <c r="J197" s="387"/>
    </row>
    <row r="198" spans="1:10" s="383" customFormat="1">
      <c r="A198" s="94"/>
      <c r="F198" s="387"/>
      <c r="G198" s="387"/>
      <c r="H198" s="387"/>
      <c r="I198" s="387"/>
      <c r="J198" s="387"/>
    </row>
    <row r="199" spans="1:10" s="383" customFormat="1">
      <c r="A199" s="94"/>
      <c r="F199" s="387"/>
      <c r="G199" s="387"/>
      <c r="H199" s="387"/>
      <c r="I199" s="387"/>
      <c r="J199" s="387"/>
    </row>
    <row r="200" spans="1:10" s="383" customFormat="1">
      <c r="A200" s="94"/>
      <c r="F200" s="387"/>
      <c r="G200" s="387"/>
      <c r="H200" s="387"/>
      <c r="I200" s="387"/>
      <c r="J200" s="387"/>
    </row>
    <row r="201" spans="1:10" s="383" customFormat="1">
      <c r="A201" s="94"/>
      <c r="F201" s="387"/>
      <c r="G201" s="387"/>
      <c r="H201" s="387"/>
      <c r="I201" s="387"/>
      <c r="J201" s="387"/>
    </row>
    <row r="202" spans="1:10" s="383" customFormat="1">
      <c r="A202" s="94"/>
      <c r="F202" s="387"/>
      <c r="G202" s="387"/>
      <c r="H202" s="387"/>
      <c r="I202" s="387"/>
      <c r="J202" s="387"/>
    </row>
    <row r="203" spans="1:10" s="383" customFormat="1">
      <c r="A203" s="94"/>
      <c r="F203" s="387"/>
      <c r="G203" s="387"/>
      <c r="H203" s="387"/>
      <c r="I203" s="387"/>
      <c r="J203" s="387"/>
    </row>
    <row r="204" spans="1:10" s="383" customFormat="1">
      <c r="A204" s="94"/>
      <c r="F204" s="387"/>
      <c r="G204" s="387"/>
      <c r="H204" s="387"/>
      <c r="I204" s="387"/>
      <c r="J204" s="387"/>
    </row>
    <row r="205" spans="1:10" s="383" customFormat="1">
      <c r="A205" s="94"/>
      <c r="F205" s="387"/>
      <c r="G205" s="387"/>
      <c r="H205" s="387"/>
      <c r="I205" s="387"/>
      <c r="J205" s="387"/>
    </row>
    <row r="206" spans="1:10" s="383" customFormat="1">
      <c r="A206" s="94"/>
      <c r="F206" s="387"/>
      <c r="G206" s="387"/>
      <c r="H206" s="387"/>
      <c r="I206" s="387"/>
      <c r="J206" s="387"/>
    </row>
    <row r="207" spans="1:10" s="383" customFormat="1">
      <c r="A207" s="94"/>
      <c r="F207" s="387"/>
      <c r="G207" s="387"/>
      <c r="H207" s="387"/>
      <c r="I207" s="387"/>
      <c r="J207" s="387"/>
    </row>
    <row r="208" spans="1:10" s="383" customFormat="1">
      <c r="A208" s="94"/>
      <c r="F208" s="387"/>
      <c r="G208" s="387"/>
      <c r="H208" s="387"/>
      <c r="I208" s="387"/>
      <c r="J208" s="387"/>
    </row>
    <row r="209" spans="1:10" s="383" customFormat="1">
      <c r="A209" s="94"/>
      <c r="F209" s="387"/>
      <c r="G209" s="387"/>
      <c r="H209" s="387"/>
      <c r="I209" s="387"/>
      <c r="J209" s="387"/>
    </row>
    <row r="210" spans="1:10" s="383" customFormat="1">
      <c r="A210" s="94"/>
      <c r="F210" s="387"/>
      <c r="G210" s="387"/>
      <c r="H210" s="387"/>
      <c r="I210" s="387"/>
      <c r="J210" s="387"/>
    </row>
    <row r="211" spans="1:10" s="383" customFormat="1">
      <c r="A211" s="94"/>
      <c r="F211" s="387"/>
      <c r="G211" s="387"/>
      <c r="H211" s="387"/>
      <c r="I211" s="387"/>
      <c r="J211" s="387"/>
    </row>
    <row r="212" spans="1:10" s="383" customFormat="1">
      <c r="A212" s="94"/>
      <c r="F212" s="387"/>
      <c r="G212" s="387"/>
      <c r="H212" s="387"/>
      <c r="I212" s="387"/>
      <c r="J212" s="387"/>
    </row>
    <row r="213" spans="1:10" s="383" customFormat="1">
      <c r="A213" s="94"/>
      <c r="F213" s="387"/>
      <c r="G213" s="387"/>
      <c r="H213" s="387"/>
      <c r="I213" s="387"/>
      <c r="J213" s="387"/>
    </row>
    <row r="214" spans="1:10" s="383" customFormat="1">
      <c r="A214" s="94"/>
      <c r="F214" s="387"/>
      <c r="G214" s="387"/>
      <c r="H214" s="387"/>
      <c r="I214" s="387"/>
      <c r="J214" s="387"/>
    </row>
    <row r="215" spans="1:10" s="383" customFormat="1">
      <c r="A215" s="94"/>
      <c r="F215" s="387"/>
      <c r="G215" s="387"/>
      <c r="H215" s="387"/>
      <c r="I215" s="387"/>
      <c r="J215" s="387"/>
    </row>
    <row r="216" spans="1:10" s="383" customFormat="1">
      <c r="A216" s="94"/>
      <c r="F216" s="387"/>
      <c r="G216" s="387"/>
      <c r="H216" s="387"/>
      <c r="I216" s="387"/>
      <c r="J216" s="387"/>
    </row>
    <row r="217" spans="1:10" s="383" customFormat="1">
      <c r="A217" s="94"/>
      <c r="F217" s="387"/>
      <c r="G217" s="387"/>
      <c r="H217" s="387"/>
      <c r="I217" s="387"/>
      <c r="J217" s="387"/>
    </row>
    <row r="218" spans="1:10" s="383" customFormat="1">
      <c r="A218" s="94"/>
      <c r="F218" s="387"/>
      <c r="G218" s="387"/>
      <c r="H218" s="387"/>
      <c r="I218" s="387"/>
      <c r="J218" s="387"/>
    </row>
    <row r="219" spans="1:10" s="383" customFormat="1">
      <c r="A219" s="94"/>
      <c r="F219" s="387"/>
      <c r="G219" s="387"/>
      <c r="H219" s="387"/>
      <c r="I219" s="387"/>
      <c r="J219" s="387"/>
    </row>
    <row r="220" spans="1:10" s="383" customFormat="1">
      <c r="A220" s="94"/>
      <c r="F220" s="387"/>
      <c r="G220" s="387"/>
      <c r="H220" s="387"/>
      <c r="I220" s="387"/>
      <c r="J220" s="387"/>
    </row>
    <row r="221" spans="1:10" s="383" customFormat="1">
      <c r="A221" s="94"/>
      <c r="F221" s="387"/>
      <c r="G221" s="387"/>
      <c r="H221" s="387"/>
      <c r="I221" s="387"/>
      <c r="J221" s="387"/>
    </row>
    <row r="222" spans="1:10" s="383" customFormat="1">
      <c r="A222" s="94"/>
      <c r="F222" s="387"/>
      <c r="G222" s="387"/>
      <c r="H222" s="387"/>
      <c r="I222" s="387"/>
      <c r="J222" s="387"/>
    </row>
    <row r="223" spans="1:10" s="383" customFormat="1">
      <c r="A223" s="94"/>
      <c r="F223" s="387"/>
      <c r="G223" s="387"/>
      <c r="H223" s="387"/>
      <c r="I223" s="387"/>
      <c r="J223" s="387"/>
    </row>
    <row r="224" spans="1:10" s="383" customFormat="1">
      <c r="A224" s="94"/>
      <c r="F224" s="387"/>
      <c r="G224" s="387"/>
      <c r="H224" s="387"/>
      <c r="I224" s="387"/>
      <c r="J224" s="387"/>
    </row>
    <row r="225" spans="1:10" s="383" customFormat="1">
      <c r="A225" s="94"/>
      <c r="F225" s="387"/>
      <c r="G225" s="387"/>
      <c r="H225" s="387"/>
      <c r="I225" s="387"/>
      <c r="J225" s="387"/>
    </row>
    <row r="226" spans="1:10" s="383" customFormat="1">
      <c r="A226" s="94"/>
      <c r="F226" s="387"/>
      <c r="G226" s="387"/>
      <c r="H226" s="387"/>
      <c r="I226" s="387"/>
      <c r="J226" s="387"/>
    </row>
    <row r="227" spans="1:10" s="383" customFormat="1">
      <c r="A227" s="94"/>
      <c r="F227" s="387"/>
      <c r="G227" s="387"/>
      <c r="H227" s="387"/>
      <c r="I227" s="387"/>
      <c r="J227" s="387"/>
    </row>
    <row r="228" spans="1:10" s="383" customFormat="1">
      <c r="A228" s="94"/>
      <c r="F228" s="387"/>
      <c r="G228" s="387"/>
      <c r="H228" s="387"/>
      <c r="I228" s="387"/>
      <c r="J228" s="387"/>
    </row>
    <row r="229" spans="1:10" s="383" customFormat="1">
      <c r="A229" s="94"/>
      <c r="F229" s="387"/>
      <c r="G229" s="387"/>
      <c r="H229" s="387"/>
      <c r="I229" s="387"/>
      <c r="J229" s="387"/>
    </row>
    <row r="230" spans="1:10" s="383" customFormat="1">
      <c r="A230" s="94"/>
      <c r="F230" s="387"/>
      <c r="G230" s="387"/>
      <c r="H230" s="387"/>
      <c r="I230" s="387"/>
      <c r="J230" s="387"/>
    </row>
    <row r="231" spans="1:10" s="383" customFormat="1">
      <c r="A231" s="94"/>
      <c r="F231" s="387"/>
      <c r="G231" s="387"/>
      <c r="H231" s="387"/>
      <c r="I231" s="387"/>
      <c r="J231" s="387"/>
    </row>
    <row r="232" spans="1:10" s="383" customFormat="1">
      <c r="A232" s="94"/>
      <c r="F232" s="387"/>
      <c r="G232" s="387"/>
      <c r="H232" s="387"/>
      <c r="I232" s="387"/>
      <c r="J232" s="387"/>
    </row>
    <row r="233" spans="1:10" s="383" customFormat="1">
      <c r="A233" s="94"/>
      <c r="F233" s="387"/>
      <c r="G233" s="387"/>
      <c r="H233" s="387"/>
      <c r="I233" s="387"/>
      <c r="J233" s="387"/>
    </row>
    <row r="234" spans="1:10" s="383" customFormat="1">
      <c r="A234" s="94"/>
      <c r="F234" s="387"/>
      <c r="G234" s="387"/>
      <c r="H234" s="387"/>
      <c r="I234" s="387"/>
      <c r="J234" s="387"/>
    </row>
    <row r="235" spans="1:10" s="383" customFormat="1">
      <c r="A235" s="94"/>
      <c r="F235" s="387"/>
      <c r="G235" s="387"/>
      <c r="H235" s="387"/>
      <c r="I235" s="387"/>
      <c r="J235" s="387"/>
    </row>
    <row r="236" spans="1:10" s="383" customFormat="1">
      <c r="A236" s="94"/>
      <c r="F236" s="387"/>
      <c r="G236" s="387"/>
      <c r="H236" s="387"/>
      <c r="I236" s="387"/>
      <c r="J236" s="387"/>
    </row>
    <row r="237" spans="1:10" s="383" customFormat="1">
      <c r="A237" s="94"/>
      <c r="F237" s="387"/>
      <c r="G237" s="387"/>
      <c r="H237" s="387"/>
      <c r="I237" s="387"/>
      <c r="J237" s="387"/>
    </row>
    <row r="238" spans="1:10" s="383" customFormat="1">
      <c r="A238" s="94"/>
      <c r="F238" s="387"/>
      <c r="G238" s="387"/>
      <c r="H238" s="387"/>
      <c r="I238" s="387"/>
      <c r="J238" s="387"/>
    </row>
    <row r="239" spans="1:10" s="383" customFormat="1">
      <c r="A239" s="94"/>
      <c r="F239" s="387"/>
      <c r="G239" s="387"/>
      <c r="H239" s="387"/>
      <c r="I239" s="387"/>
      <c r="J239" s="387"/>
    </row>
    <row r="240" spans="1:10" s="383" customFormat="1">
      <c r="A240" s="94"/>
      <c r="F240" s="387"/>
      <c r="G240" s="387"/>
      <c r="H240" s="387"/>
      <c r="I240" s="387"/>
      <c r="J240" s="387"/>
    </row>
    <row r="241" spans="1:10" s="383" customFormat="1">
      <c r="A241" s="94"/>
      <c r="F241" s="387"/>
      <c r="G241" s="387"/>
      <c r="H241" s="387"/>
      <c r="I241" s="387"/>
      <c r="J241" s="387"/>
    </row>
    <row r="242" spans="1:10" s="383" customFormat="1">
      <c r="A242" s="94"/>
      <c r="F242" s="387"/>
      <c r="G242" s="387"/>
      <c r="H242" s="387"/>
      <c r="I242" s="387"/>
      <c r="J242" s="387"/>
    </row>
    <row r="243" spans="1:10" s="383" customFormat="1">
      <c r="A243" s="94"/>
      <c r="F243" s="387"/>
      <c r="G243" s="387"/>
      <c r="H243" s="387"/>
      <c r="I243" s="387"/>
      <c r="J243" s="387"/>
    </row>
    <row r="244" spans="1:10" s="383" customFormat="1">
      <c r="A244" s="94"/>
      <c r="F244" s="387"/>
      <c r="G244" s="387"/>
      <c r="H244" s="387"/>
      <c r="I244" s="387"/>
      <c r="J244" s="387"/>
    </row>
    <row r="245" spans="1:10" s="383" customFormat="1">
      <c r="A245" s="94"/>
      <c r="F245" s="387"/>
      <c r="G245" s="387"/>
      <c r="H245" s="387"/>
      <c r="I245" s="387"/>
      <c r="J245" s="387"/>
    </row>
    <row r="246" spans="1:10" s="383" customFormat="1">
      <c r="A246" s="94"/>
      <c r="F246" s="387"/>
      <c r="G246" s="387"/>
      <c r="H246" s="387"/>
      <c r="I246" s="387"/>
      <c r="J246" s="387"/>
    </row>
    <row r="247" spans="1:10" s="383" customFormat="1">
      <c r="A247" s="94"/>
      <c r="F247" s="387"/>
      <c r="G247" s="387"/>
      <c r="H247" s="387"/>
      <c r="I247" s="387"/>
      <c r="J247" s="387"/>
    </row>
    <row r="248" spans="1:10" s="383" customFormat="1">
      <c r="A248" s="94"/>
      <c r="F248" s="387"/>
      <c r="G248" s="387"/>
      <c r="H248" s="387"/>
      <c r="I248" s="387"/>
      <c r="J248" s="387"/>
    </row>
    <row r="249" spans="1:10" s="383" customFormat="1">
      <c r="A249" s="94"/>
      <c r="F249" s="387"/>
      <c r="G249" s="387"/>
      <c r="H249" s="387"/>
      <c r="I249" s="387"/>
      <c r="J249" s="387"/>
    </row>
    <row r="250" spans="1:10" s="383" customFormat="1">
      <c r="A250" s="94"/>
      <c r="F250" s="387"/>
      <c r="G250" s="387"/>
      <c r="H250" s="387"/>
      <c r="I250" s="387"/>
      <c r="J250" s="387"/>
    </row>
    <row r="251" spans="1:10" s="383" customFormat="1">
      <c r="A251" s="94"/>
      <c r="F251" s="387"/>
      <c r="G251" s="387"/>
      <c r="H251" s="387"/>
      <c r="I251" s="387"/>
      <c r="J251" s="387"/>
    </row>
    <row r="252" spans="1:10" s="383" customFormat="1">
      <c r="A252" s="94"/>
      <c r="F252" s="387"/>
      <c r="G252" s="387"/>
      <c r="H252" s="387"/>
      <c r="I252" s="387"/>
      <c r="J252" s="387"/>
    </row>
    <row r="253" spans="1:10" s="383" customFormat="1">
      <c r="A253" s="94"/>
      <c r="F253" s="387"/>
      <c r="G253" s="387"/>
      <c r="H253" s="387"/>
      <c r="I253" s="387"/>
      <c r="J253" s="387"/>
    </row>
    <row r="254" spans="1:10" s="383" customFormat="1">
      <c r="A254" s="94"/>
      <c r="F254" s="387"/>
      <c r="G254" s="387"/>
      <c r="H254" s="387"/>
      <c r="I254" s="387"/>
      <c r="J254" s="387"/>
    </row>
    <row r="255" spans="1:10" s="383" customFormat="1">
      <c r="A255" s="94"/>
      <c r="F255" s="387"/>
      <c r="G255" s="387"/>
      <c r="H255" s="387"/>
      <c r="I255" s="387"/>
      <c r="J255" s="387"/>
    </row>
    <row r="256" spans="1:10" s="383" customFormat="1">
      <c r="A256" s="94"/>
      <c r="F256" s="387"/>
      <c r="G256" s="387"/>
      <c r="H256" s="387"/>
      <c r="I256" s="387"/>
      <c r="J256" s="387"/>
    </row>
    <row r="257" spans="1:10" s="383" customFormat="1">
      <c r="A257" s="94"/>
      <c r="F257" s="387"/>
      <c r="G257" s="387"/>
      <c r="H257" s="387"/>
      <c r="I257" s="387"/>
      <c r="J257" s="387"/>
    </row>
    <row r="258" spans="1:10" s="383" customFormat="1">
      <c r="A258" s="94"/>
      <c r="F258" s="387"/>
      <c r="G258" s="387"/>
      <c r="H258" s="387"/>
      <c r="I258" s="387"/>
      <c r="J258" s="387"/>
    </row>
    <row r="259" spans="1:10" s="383" customFormat="1">
      <c r="A259" s="94"/>
      <c r="F259" s="387"/>
      <c r="G259" s="387"/>
      <c r="H259" s="387"/>
      <c r="I259" s="387"/>
      <c r="J259" s="387"/>
    </row>
    <row r="260" spans="1:10" s="383" customFormat="1">
      <c r="A260" s="94"/>
      <c r="F260" s="387"/>
      <c r="G260" s="387"/>
      <c r="H260" s="387"/>
      <c r="I260" s="387"/>
      <c r="J260" s="387"/>
    </row>
    <row r="261" spans="1:10" s="383" customFormat="1">
      <c r="A261" s="94"/>
      <c r="F261" s="387"/>
      <c r="G261" s="387"/>
      <c r="H261" s="387"/>
      <c r="I261" s="387"/>
      <c r="J261" s="387"/>
    </row>
    <row r="262" spans="1:10" s="383" customFormat="1">
      <c r="A262" s="94"/>
      <c r="F262" s="387"/>
      <c r="G262" s="387"/>
      <c r="H262" s="387"/>
      <c r="I262" s="387"/>
      <c r="J262" s="387"/>
    </row>
    <row r="263" spans="1:10" s="383" customFormat="1">
      <c r="A263" s="94"/>
      <c r="F263" s="387"/>
      <c r="G263" s="387"/>
      <c r="H263" s="387"/>
      <c r="I263" s="387"/>
      <c r="J263" s="387"/>
    </row>
    <row r="264" spans="1:10" s="383" customFormat="1">
      <c r="A264" s="94"/>
      <c r="F264" s="387"/>
      <c r="G264" s="387"/>
      <c r="H264" s="387"/>
      <c r="I264" s="387"/>
      <c r="J264" s="387"/>
    </row>
    <row r="265" spans="1:10" s="383" customFormat="1">
      <c r="A265" s="94"/>
      <c r="F265" s="387"/>
      <c r="G265" s="387"/>
      <c r="H265" s="387"/>
      <c r="I265" s="387"/>
      <c r="J265" s="387"/>
    </row>
    <row r="266" spans="1:10" s="383" customFormat="1">
      <c r="A266" s="94"/>
      <c r="F266" s="387"/>
      <c r="G266" s="387"/>
      <c r="H266" s="387"/>
      <c r="I266" s="387"/>
      <c r="J266" s="387"/>
    </row>
    <row r="267" spans="1:10" s="383" customFormat="1">
      <c r="A267" s="94"/>
      <c r="F267" s="387"/>
      <c r="G267" s="387"/>
      <c r="H267" s="387"/>
      <c r="I267" s="387"/>
      <c r="J267" s="387"/>
    </row>
    <row r="268" spans="1:10" s="383" customFormat="1">
      <c r="A268" s="94"/>
      <c r="F268" s="387"/>
      <c r="G268" s="387"/>
      <c r="H268" s="387"/>
      <c r="I268" s="387"/>
      <c r="J268" s="387"/>
    </row>
    <row r="269" spans="1:10" s="383" customFormat="1">
      <c r="A269" s="94"/>
      <c r="F269" s="387"/>
      <c r="G269" s="387"/>
      <c r="H269" s="387"/>
      <c r="I269" s="387"/>
      <c r="J269" s="387"/>
    </row>
    <row r="270" spans="1:10" s="383" customFormat="1">
      <c r="A270" s="94"/>
      <c r="F270" s="387"/>
      <c r="G270" s="387"/>
      <c r="H270" s="387"/>
      <c r="I270" s="387"/>
      <c r="J270" s="387"/>
    </row>
    <row r="271" spans="1:10" s="383" customFormat="1">
      <c r="A271" s="94"/>
      <c r="F271" s="387"/>
      <c r="G271" s="387"/>
      <c r="H271" s="387"/>
      <c r="I271" s="387"/>
      <c r="J271" s="387"/>
    </row>
    <row r="272" spans="1:10" s="383" customFormat="1">
      <c r="A272" s="94"/>
      <c r="F272" s="387"/>
      <c r="G272" s="387"/>
      <c r="H272" s="387"/>
      <c r="I272" s="387"/>
      <c r="J272" s="387"/>
    </row>
    <row r="273" spans="1:10" s="383" customFormat="1">
      <c r="A273" s="94"/>
      <c r="F273" s="387"/>
      <c r="G273" s="387"/>
      <c r="H273" s="387"/>
      <c r="I273" s="387"/>
      <c r="J273" s="387"/>
    </row>
    <row r="274" spans="1:10" s="383" customFormat="1">
      <c r="A274" s="94"/>
      <c r="F274" s="387"/>
      <c r="G274" s="387"/>
      <c r="H274" s="387"/>
      <c r="I274" s="387"/>
      <c r="J274" s="387"/>
    </row>
    <row r="275" spans="1:10" s="383" customFormat="1">
      <c r="A275" s="94"/>
      <c r="F275" s="387"/>
      <c r="G275" s="387"/>
      <c r="H275" s="387"/>
      <c r="I275" s="387"/>
      <c r="J275" s="387"/>
    </row>
    <row r="276" spans="1:10" s="383" customFormat="1">
      <c r="A276" s="94"/>
      <c r="F276" s="387"/>
      <c r="G276" s="387"/>
      <c r="H276" s="387"/>
      <c r="I276" s="387"/>
      <c r="J276" s="387"/>
    </row>
    <row r="277" spans="1:10" s="383" customFormat="1">
      <c r="A277" s="94"/>
      <c r="F277" s="387"/>
      <c r="G277" s="387"/>
      <c r="H277" s="387"/>
      <c r="I277" s="387"/>
      <c r="J277" s="387"/>
    </row>
    <row r="278" spans="1:10" s="383" customFormat="1">
      <c r="A278" s="94"/>
      <c r="F278" s="387"/>
      <c r="G278" s="387"/>
      <c r="H278" s="387"/>
      <c r="I278" s="387"/>
      <c r="J278" s="387"/>
    </row>
  </sheetData>
  <mergeCells count="77">
    <mergeCell ref="A1:I1"/>
    <mergeCell ref="I45:J45"/>
    <mergeCell ref="C127:F127"/>
    <mergeCell ref="H127:J127"/>
    <mergeCell ref="C126:F126"/>
    <mergeCell ref="H126:J126"/>
    <mergeCell ref="A74:J74"/>
    <mergeCell ref="A14:B14"/>
    <mergeCell ref="A13:B13"/>
    <mergeCell ref="A19:B19"/>
    <mergeCell ref="G7:J7"/>
    <mergeCell ref="A2:B6"/>
    <mergeCell ref="G9:J9"/>
    <mergeCell ref="G11:J11"/>
    <mergeCell ref="G13:J13"/>
    <mergeCell ref="A10:B10"/>
    <mergeCell ref="A15:B15"/>
    <mergeCell ref="G8:J8"/>
    <mergeCell ref="G14:J14"/>
    <mergeCell ref="G17:J17"/>
    <mergeCell ref="A39:J39"/>
    <mergeCell ref="A38:J38"/>
    <mergeCell ref="B36:F36"/>
    <mergeCell ref="B28:F28"/>
    <mergeCell ref="B29:F29"/>
    <mergeCell ref="B33:F33"/>
    <mergeCell ref="B35:F35"/>
    <mergeCell ref="G33:H33"/>
    <mergeCell ref="B26:G26"/>
    <mergeCell ref="B30:F30"/>
    <mergeCell ref="B31:F31"/>
    <mergeCell ref="A115:J115"/>
    <mergeCell ref="A90:J90"/>
    <mergeCell ref="A69:J69"/>
    <mergeCell ref="E41:E42"/>
    <mergeCell ref="D41:D42"/>
    <mergeCell ref="A82:J82"/>
    <mergeCell ref="A106:J106"/>
    <mergeCell ref="C41:C42"/>
    <mergeCell ref="I42:J42"/>
    <mergeCell ref="A41:A42"/>
    <mergeCell ref="B41:B42"/>
    <mergeCell ref="F41:F42"/>
    <mergeCell ref="A44:J44"/>
    <mergeCell ref="A84:J84"/>
    <mergeCell ref="I43:J43"/>
    <mergeCell ref="I46:J46"/>
    <mergeCell ref="G41:J41"/>
    <mergeCell ref="A20:B20"/>
    <mergeCell ref="A17:B17"/>
    <mergeCell ref="G21:J21"/>
    <mergeCell ref="G23:J23"/>
    <mergeCell ref="G24:J24"/>
    <mergeCell ref="B27:F27"/>
    <mergeCell ref="A22:B22"/>
    <mergeCell ref="G22:J22"/>
    <mergeCell ref="B25:F25"/>
    <mergeCell ref="G19:I19"/>
    <mergeCell ref="B32:C32"/>
    <mergeCell ref="D32:H32"/>
    <mergeCell ref="B37:H37"/>
    <mergeCell ref="I48:J48"/>
    <mergeCell ref="I49:J49"/>
    <mergeCell ref="I50:J50"/>
    <mergeCell ref="I51:J51"/>
    <mergeCell ref="I55:J55"/>
    <mergeCell ref="I53:J53"/>
    <mergeCell ref="I83:J83"/>
    <mergeCell ref="I76:J76"/>
    <mergeCell ref="I56:J56"/>
    <mergeCell ref="I57:J57"/>
    <mergeCell ref="I58:J58"/>
    <mergeCell ref="I59:J59"/>
    <mergeCell ref="I72:J72"/>
    <mergeCell ref="I60:J60"/>
    <mergeCell ref="I70:J70"/>
    <mergeCell ref="I71:J71"/>
  </mergeCells>
  <phoneticPr fontId="4" type="noConversion"/>
  <pageMargins left="0.59055118110236227" right="0.59055118110236227" top="0.98425196850393704" bottom="0.59055118110236227" header="0" footer="0"/>
  <pageSetup paperSize="9" scale="58" orientation="landscape" r:id="rId1"/>
  <headerFooter alignWithMargins="0"/>
  <colBreaks count="1" manualBreakCount="1">
    <brk id="9" max="126" man="1"/>
  </colBreaks>
  <ignoredErrors>
    <ignoredError sqref="B107:B114 B116:B124" numberStoredAsText="1"/>
    <ignoredError sqref="C101" formulaRange="1"/>
    <ignoredError sqref="J85 C85 C86 C54:F54 C89 D53:F53" evalError="1"/>
    <ignoredError sqref="J52 J50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26"/>
  <sheetViews>
    <sheetView view="pageBreakPreview" zoomScale="50" zoomScaleNormal="75" zoomScaleSheetLayoutView="50" workbookViewId="0">
      <selection activeCell="T8" sqref="T8"/>
    </sheetView>
  </sheetViews>
  <sheetFormatPr defaultRowHeight="12.75"/>
  <cols>
    <col min="1" max="1" width="97.42578125" style="8" customWidth="1"/>
    <col min="2" max="2" width="19.42578125" style="8" customWidth="1"/>
    <col min="3" max="3" width="25" style="8" customWidth="1"/>
    <col min="4" max="4" width="20.7109375" style="8" customWidth="1"/>
    <col min="5" max="5" width="22.140625" style="8" customWidth="1"/>
    <col min="6" max="6" width="21" style="8" customWidth="1"/>
    <col min="7" max="7" width="24.42578125" style="8" customWidth="1"/>
    <col min="8" max="8" width="79.7109375" style="8" customWidth="1"/>
    <col min="9" max="9" width="9.5703125" style="8" customWidth="1"/>
    <col min="10" max="16384" width="9.140625" style="8"/>
  </cols>
  <sheetData>
    <row r="1" spans="1:8" ht="24.75" customHeight="1">
      <c r="H1" s="426" t="s">
        <v>352</v>
      </c>
    </row>
    <row r="2" spans="1:8" ht="25.5" customHeight="1">
      <c r="A2" s="549" t="s">
        <v>146</v>
      </c>
      <c r="B2" s="549"/>
      <c r="C2" s="549"/>
      <c r="D2" s="549"/>
      <c r="E2" s="549"/>
      <c r="F2" s="549"/>
      <c r="G2" s="549"/>
      <c r="H2" s="549"/>
    </row>
    <row r="3" spans="1:8" ht="16.5" customHeight="1"/>
    <row r="4" spans="1:8" ht="45" customHeight="1">
      <c r="A4" s="550" t="s">
        <v>164</v>
      </c>
      <c r="B4" s="550" t="s">
        <v>0</v>
      </c>
      <c r="C4" s="550" t="s">
        <v>81</v>
      </c>
      <c r="D4" s="492" t="s">
        <v>581</v>
      </c>
      <c r="E4" s="492" t="s">
        <v>582</v>
      </c>
      <c r="F4" s="494" t="s">
        <v>578</v>
      </c>
      <c r="G4" s="492" t="s">
        <v>584</v>
      </c>
      <c r="H4" s="550" t="s">
        <v>82</v>
      </c>
    </row>
    <row r="5" spans="1:8" ht="52.5" customHeight="1">
      <c r="A5" s="551"/>
      <c r="B5" s="551"/>
      <c r="C5" s="551"/>
      <c r="D5" s="493"/>
      <c r="E5" s="493"/>
      <c r="F5" s="495"/>
      <c r="G5" s="493"/>
      <c r="H5" s="551"/>
    </row>
    <row r="6" spans="1:8" s="13" customFormat="1" ht="18" customHeight="1">
      <c r="A6" s="9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  <c r="H6" s="9">
        <v>8</v>
      </c>
    </row>
    <row r="7" spans="1:8" s="13" customFormat="1" ht="35.25" customHeight="1">
      <c r="A7" s="12" t="s">
        <v>124</v>
      </c>
      <c r="B7" s="12"/>
      <c r="C7" s="9"/>
      <c r="D7" s="9"/>
      <c r="E7" s="9"/>
      <c r="F7" s="9"/>
      <c r="G7" s="9"/>
      <c r="H7" s="9"/>
    </row>
    <row r="8" spans="1:8" ht="59.25" customHeight="1">
      <c r="A8" s="4" t="s">
        <v>321</v>
      </c>
      <c r="B8" s="415">
        <v>5000</v>
      </c>
      <c r="C8" s="252" t="s">
        <v>187</v>
      </c>
      <c r="D8" s="253">
        <f>('Осн. фін. пок.'!C47/'Осн. фін. пок.'!C45)*100</f>
        <v>2.8456861984219377</v>
      </c>
      <c r="E8" s="253">
        <f>('Осн. фін. пок.'!D47/'Осн. фін. пок.'!D45)*100</f>
        <v>1.868041545243966</v>
      </c>
      <c r="F8" s="253">
        <f>('Осн. фін. пок.'!E47/'Осн. фін. пок.'!E45)*100</f>
        <v>0.97395517867958814</v>
      </c>
      <c r="G8" s="253">
        <f>('Осн. фін. пок.'!F47/'Осн. фін. пок.'!F45)*100</f>
        <v>2.2717598297300325</v>
      </c>
      <c r="H8" s="254"/>
    </row>
    <row r="9" spans="1:8" ht="63" customHeight="1">
      <c r="A9" s="4" t="s">
        <v>322</v>
      </c>
      <c r="B9" s="415">
        <v>5010</v>
      </c>
      <c r="C9" s="252" t="s">
        <v>187</v>
      </c>
      <c r="D9" s="253">
        <f>('Осн. фін. пок.'!C53/'Осн. фін. пок.'!C45)*100</f>
        <v>-0.8071400853705859</v>
      </c>
      <c r="E9" s="253">
        <f>('Осн. фін. пок.'!D53/'Осн. фін. пок.'!D45)*100</f>
        <v>-1.4147301302647637</v>
      </c>
      <c r="F9" s="253">
        <f>('Осн. фін. пок.'!E53/'Осн. фін. пок.'!E45)*100</f>
        <v>-1.6983646274984858</v>
      </c>
      <c r="G9" s="253">
        <f>('Осн. фін. пок.'!F53/'Осн. фін. пок.'!F45)*100</f>
        <v>-0.94992718718494451</v>
      </c>
      <c r="H9" s="254"/>
    </row>
    <row r="10" spans="1:8" ht="51.75" customHeight="1">
      <c r="A10" s="15" t="s">
        <v>324</v>
      </c>
      <c r="B10" s="415">
        <v>5020</v>
      </c>
      <c r="C10" s="252" t="s">
        <v>187</v>
      </c>
      <c r="D10" s="253">
        <f>('Осн. фін. пок.'!C66/'Осн. фін. пок.'!C97)*100</f>
        <v>-5.1961548454143941E-2</v>
      </c>
      <c r="E10" s="253">
        <f>('Осн. фін. пок.'!D66/'Осн. фін. пок.'!D97)*100</f>
        <v>0</v>
      </c>
      <c r="F10" s="253">
        <f>('Осн. фін. пок.'!E66/'Осн. фін. пок.'!E97)*100</f>
        <v>6.9587404679752968E-2</v>
      </c>
      <c r="G10" s="253">
        <f>('Осн. фін. пок.'!F66/'Осн. фін. пок.'!F97)*100</f>
        <v>0.2521215102693396</v>
      </c>
      <c r="H10" s="254" t="s">
        <v>188</v>
      </c>
    </row>
    <row r="11" spans="1:8" ht="56.25" customHeight="1">
      <c r="A11" s="15" t="s">
        <v>396</v>
      </c>
      <c r="B11" s="415">
        <v>5030</v>
      </c>
      <c r="C11" s="252" t="s">
        <v>187</v>
      </c>
      <c r="D11" s="253">
        <f>('Осн. фін. пок.'!C66/'Осн. фін. пок.'!C98)*100</f>
        <v>-6.9610952123134034E-2</v>
      </c>
      <c r="E11" s="253">
        <f>('Осн. фін. пок.'!D66/'Осн. фін. пок.'!D98)*100</f>
        <v>0</v>
      </c>
      <c r="F11" s="253">
        <f>('Осн. фін. пок.'!E66/'Осн. фін. пок.'!E98)*100</f>
        <v>8.7082728592162553E-2</v>
      </c>
      <c r="G11" s="253">
        <f>('Осн. фін. пок.'!F66/'Осн. фін. пок.'!F98)*100</f>
        <v>0.30021234531741964</v>
      </c>
      <c r="H11" s="254"/>
    </row>
    <row r="12" spans="1:8" ht="65.25" customHeight="1">
      <c r="A12" s="15" t="s">
        <v>323</v>
      </c>
      <c r="B12" s="415">
        <v>5040</v>
      </c>
      <c r="C12" s="252" t="s">
        <v>187</v>
      </c>
      <c r="D12" s="253">
        <f>('Осн. фін. пок.'!C66/'Осн. фін. пок.'!C45)*100</f>
        <v>-4.6565774155995346E-2</v>
      </c>
      <c r="E12" s="253">
        <f>('Осн. фін. пок.'!D66/'Осн. фін. пок.'!D45)*100</f>
        <v>0</v>
      </c>
      <c r="F12" s="253">
        <f>('Осн. фін. пок.'!E66/'Осн. фін. пок.'!E45)*100</f>
        <v>5.8146577831617204E-2</v>
      </c>
      <c r="G12" s="253">
        <f>('Осн. фін. пок.'!F66/'Осн. фін. пок.'!F45)*100</f>
        <v>0.18371233337067325</v>
      </c>
      <c r="H12" s="254" t="s">
        <v>189</v>
      </c>
    </row>
    <row r="13" spans="1:8" ht="32.25" customHeight="1">
      <c r="A13" s="12" t="s">
        <v>126</v>
      </c>
      <c r="B13" s="415"/>
      <c r="C13" s="255"/>
      <c r="D13" s="253"/>
      <c r="E13" s="253"/>
      <c r="F13" s="253"/>
      <c r="G13" s="253"/>
      <c r="H13" s="254"/>
    </row>
    <row r="14" spans="1:8" ht="65.25" customHeight="1">
      <c r="A14" s="14" t="s">
        <v>397</v>
      </c>
      <c r="B14" s="415">
        <v>5100</v>
      </c>
      <c r="C14" s="252"/>
      <c r="D14" s="253">
        <f>('Осн. фін. пок.'!C99+'Осн. фін. пок.'!C100)/'Осн. фін. пок.'!C53</f>
        <v>-28.150641025641026</v>
      </c>
      <c r="E14" s="253">
        <f>('Осн. фін. пок.'!D99+'Осн. фін. пок.'!D100)/'Осн. фін. пок.'!D53</f>
        <v>-11.265845070422536</v>
      </c>
      <c r="F14" s="253">
        <f>('Осн. фін. пок.'!E99+'Осн. фін. пок.'!E100)/'Осн. фін. пок.'!E53</f>
        <v>-9.8844507845934384</v>
      </c>
      <c r="G14" s="253">
        <f>('Осн. фін. пок.'!F99+'Осн. фін. пок.'!F100)/'Осн. фін. пок.'!F53</f>
        <v>-12.287735849056604</v>
      </c>
      <c r="H14" s="254"/>
    </row>
    <row r="15" spans="1:8" s="13" customFormat="1" ht="66" customHeight="1">
      <c r="A15" s="14" t="s">
        <v>398</v>
      </c>
      <c r="B15" s="415">
        <v>5110</v>
      </c>
      <c r="C15" s="252" t="s">
        <v>121</v>
      </c>
      <c r="D15" s="253">
        <f>'Осн. фін. пок.'!C98/('Осн. фін. пок.'!C99+'Осн. фін. пок.'!C100)</f>
        <v>2.9440965501537062</v>
      </c>
      <c r="E15" s="253">
        <f>'Осн. фін. пок.'!D98/('Осн. фін. пок.'!D99+'Осн. фін. пок.'!D100)</f>
        <v>4.3534927332395688</v>
      </c>
      <c r="F15" s="253">
        <f>'Осн. фін. пок.'!E98/('Осн. фін. пок.'!E99+'Осн. фін. пок.'!E100)</f>
        <v>3.9774859287054407</v>
      </c>
      <c r="G15" s="253">
        <f>'Осн. фін. пок.'!F98/('Осн. фін. пок.'!F99+'Осн. фін. пок.'!F100)</f>
        <v>5.2426103646833013</v>
      </c>
      <c r="H15" s="254" t="s">
        <v>190</v>
      </c>
    </row>
    <row r="16" spans="1:8" s="13" customFormat="1" ht="57.75" customHeight="1">
      <c r="A16" s="14" t="s">
        <v>399</v>
      </c>
      <c r="B16" s="415">
        <v>5120</v>
      </c>
      <c r="C16" s="252" t="s">
        <v>121</v>
      </c>
      <c r="D16" s="253">
        <f>'Осн. фін. пок.'!C95/'Осн. фін. пок.'!C100</f>
        <v>0.57229330031641212</v>
      </c>
      <c r="E16" s="253">
        <f>'Осн. фін. пок.'!D95/'Осн. фін. пок.'!D100</f>
        <v>0.68195138769177732</v>
      </c>
      <c r="F16" s="253">
        <f>'Осн. фін. пок.'!E95/'Осн. фін. пок.'!E100</f>
        <v>0.74407414008198181</v>
      </c>
      <c r="G16" s="253">
        <f>'Осн. фін. пок.'!F95/'Осн. фін. пок.'!F100</f>
        <v>0.89173310952580775</v>
      </c>
      <c r="H16" s="254" t="s">
        <v>192</v>
      </c>
    </row>
    <row r="17" spans="1:10" ht="33.75" customHeight="1">
      <c r="A17" s="12" t="s">
        <v>125</v>
      </c>
      <c r="B17" s="415"/>
      <c r="C17" s="252"/>
      <c r="D17" s="253"/>
      <c r="E17" s="253"/>
      <c r="F17" s="253"/>
      <c r="G17" s="253"/>
      <c r="H17" s="254"/>
    </row>
    <row r="18" spans="1:10" ht="44.25" customHeight="1">
      <c r="A18" s="14" t="s">
        <v>313</v>
      </c>
      <c r="B18" s="415">
        <v>5200</v>
      </c>
      <c r="C18" s="252"/>
      <c r="D18" s="253">
        <f>'IV. Кап. інвестиції'!C7/'I. Фін результат'!C93</f>
        <v>0.2752970094223679</v>
      </c>
      <c r="E18" s="253">
        <f>'IV. Кап. інвестиції'!D7/'I. Фін результат'!D93</f>
        <v>0.92105263157894735</v>
      </c>
      <c r="F18" s="253">
        <f>'IV. Кап. інвестиції'!E7/'I. Фін результат'!E93</f>
        <v>0.93161343161343158</v>
      </c>
      <c r="G18" s="253">
        <f>'IV. Кап. інвестиції'!F7/'I. Фін результат'!F93</f>
        <v>0.11304347826086956</v>
      </c>
      <c r="H18" s="254"/>
    </row>
    <row r="19" spans="1:10" ht="83.25" customHeight="1">
      <c r="A19" s="14" t="s">
        <v>314</v>
      </c>
      <c r="B19" s="415">
        <v>5210</v>
      </c>
      <c r="C19" s="252"/>
      <c r="D19" s="253">
        <f>'Осн. фін. пок.'!C83/'Осн. фін. пок.'!C45</f>
        <v>1.7384555684904927E-2</v>
      </c>
      <c r="E19" s="253">
        <f>'Осн. фін. пок.'!D83/'Осн. фін. пок.'!D45</f>
        <v>5.2305163266831052E-2</v>
      </c>
      <c r="F19" s="253">
        <f>'Осн. фін. пок.'!E83/'Осн. фін. пок.'!E45</f>
        <v>5.5118110236220472E-2</v>
      </c>
      <c r="G19" s="253">
        <f>'Осн. фін. пок.'!F83/'Осн. фін. пок.'!F45</f>
        <v>5.8250252044359805E-3</v>
      </c>
      <c r="H19" s="254"/>
    </row>
    <row r="20" spans="1:10" ht="50.25" customHeight="1">
      <c r="A20" s="14" t="s">
        <v>315</v>
      </c>
      <c r="B20" s="415">
        <v>5220</v>
      </c>
      <c r="C20" s="252" t="s">
        <v>271</v>
      </c>
      <c r="D20" s="253">
        <f>'Осн. фін. пок.'!C94/'Осн. фін. пок.'!C93</f>
        <v>0.54361106397420667</v>
      </c>
      <c r="E20" s="253">
        <f>'Осн. фін. пок.'!D94/'Осн. фін. пок.'!D93</f>
        <v>0.57400288322921678</v>
      </c>
      <c r="F20" s="253">
        <f>'Осн. фін. пок.'!E94/'Осн. фін. пок.'!E93</f>
        <v>0.57563840246592091</v>
      </c>
      <c r="G20" s="253">
        <f>'Осн. фін. пок.'!F94/'Осн. фін. пок.'!F93</f>
        <v>0.63238592879951439</v>
      </c>
      <c r="H20" s="254" t="s">
        <v>191</v>
      </c>
    </row>
    <row r="21" spans="1:10" ht="29.25" customHeight="1">
      <c r="A21" s="12" t="s">
        <v>170</v>
      </c>
      <c r="B21" s="415"/>
      <c r="C21" s="252"/>
      <c r="D21" s="253"/>
      <c r="E21" s="253"/>
      <c r="F21" s="253"/>
      <c r="G21" s="253"/>
      <c r="H21" s="254"/>
    </row>
    <row r="22" spans="1:10" ht="87.75" customHeight="1">
      <c r="A22" s="15" t="s">
        <v>198</v>
      </c>
      <c r="B22" s="415">
        <v>5300</v>
      </c>
      <c r="C22" s="252"/>
      <c r="D22" s="253"/>
      <c r="E22" s="253"/>
      <c r="F22" s="253"/>
      <c r="G22" s="253"/>
      <c r="H22" s="254"/>
    </row>
    <row r="23" spans="1:10" ht="20.100000000000001" customHeight="1"/>
    <row r="24" spans="1:10" ht="20.100000000000001" customHeight="1"/>
    <row r="25" spans="1:10" s="3" customFormat="1" ht="30.75" customHeight="1">
      <c r="A25" s="147" t="s">
        <v>501</v>
      </c>
      <c r="B25" s="11"/>
      <c r="C25" s="1"/>
      <c r="D25" s="499" t="s">
        <v>86</v>
      </c>
      <c r="E25" s="552"/>
      <c r="F25" s="552"/>
      <c r="G25" s="552"/>
      <c r="H25" s="468" t="s">
        <v>528</v>
      </c>
      <c r="I25" s="468"/>
      <c r="J25" s="468"/>
    </row>
    <row r="26" spans="1:10" s="2" customFormat="1" ht="20.100000000000001" customHeight="1">
      <c r="A26" s="410" t="s">
        <v>366</v>
      </c>
      <c r="B26" s="10"/>
      <c r="C26" s="3"/>
      <c r="D26" s="553" t="s">
        <v>69</v>
      </c>
      <c r="E26" s="553"/>
      <c r="F26" s="553"/>
      <c r="G26" s="553"/>
      <c r="H26" s="465" t="s">
        <v>529</v>
      </c>
      <c r="I26" s="465"/>
      <c r="J26" s="465"/>
    </row>
  </sheetData>
  <mergeCells count="13">
    <mergeCell ref="A2:H2"/>
    <mergeCell ref="H4:H5"/>
    <mergeCell ref="D25:G25"/>
    <mergeCell ref="D26:G26"/>
    <mergeCell ref="A4:A5"/>
    <mergeCell ref="B4:B5"/>
    <mergeCell ref="C4:C5"/>
    <mergeCell ref="D4:D5"/>
    <mergeCell ref="E4:E5"/>
    <mergeCell ref="F4:F5"/>
    <mergeCell ref="G4:G5"/>
    <mergeCell ref="H25:J25"/>
    <mergeCell ref="H26:J26"/>
  </mergeCells>
  <phoneticPr fontId="4" type="noConversion"/>
  <printOptions horizontalCentered="1"/>
  <pageMargins left="0.59055118110236227" right="0.59055118110236227" top="0.98425196850393704" bottom="0.59055118110236227" header="0" footer="0"/>
  <pageSetup paperSize="9" scale="42" orientation="landscape" r:id="rId1"/>
  <headerFooter alignWithMargins="0"/>
  <ignoredErrors>
    <ignoredError sqref="D8:D10 D12:D13 D16:D20" evalError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B74"/>
  <sheetViews>
    <sheetView view="pageBreakPreview" zoomScale="50" zoomScaleNormal="75" zoomScaleSheetLayoutView="50" workbookViewId="0">
      <selection sqref="A1:XFD1048576"/>
    </sheetView>
  </sheetViews>
  <sheetFormatPr defaultColWidth="9.140625" defaultRowHeight="18.75"/>
  <cols>
    <col min="1" max="1" width="57.140625" style="2" customWidth="1"/>
    <col min="2" max="2" width="13.5703125" style="6" customWidth="1"/>
    <col min="3" max="3" width="14.7109375" style="2" customWidth="1"/>
    <col min="4" max="4" width="16.140625" style="2" customWidth="1"/>
    <col min="5" max="5" width="16.28515625" style="2" customWidth="1"/>
    <col min="6" max="6" width="16.5703125" style="2" customWidth="1"/>
    <col min="7" max="7" width="15.28515625" style="2" customWidth="1"/>
    <col min="8" max="8" width="16.5703125" style="2" customWidth="1"/>
    <col min="9" max="9" width="16.140625" style="2" customWidth="1"/>
    <col min="10" max="10" width="16.42578125" style="2" customWidth="1"/>
    <col min="11" max="11" width="16.5703125" style="2" customWidth="1"/>
    <col min="12" max="12" width="16.85546875" style="2" customWidth="1"/>
    <col min="13" max="15" width="16.7109375" style="2" customWidth="1"/>
    <col min="16" max="16384" width="9.140625" style="2"/>
  </cols>
  <sheetData>
    <row r="1" spans="1:15" ht="20.25">
      <c r="A1" s="24"/>
      <c r="B1" s="4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33" t="s">
        <v>349</v>
      </c>
    </row>
    <row r="2" spans="1:15" ht="20.25">
      <c r="A2" s="587" t="s">
        <v>93</v>
      </c>
      <c r="B2" s="587"/>
      <c r="C2" s="587"/>
      <c r="D2" s="587"/>
      <c r="E2" s="587"/>
      <c r="F2" s="587"/>
      <c r="G2" s="587"/>
      <c r="H2" s="587"/>
      <c r="I2" s="587"/>
      <c r="J2" s="587"/>
      <c r="K2" s="587"/>
      <c r="L2" s="587"/>
      <c r="M2" s="587"/>
      <c r="N2" s="587"/>
      <c r="O2" s="587"/>
    </row>
    <row r="3" spans="1:15" ht="32.25" customHeight="1">
      <c r="A3" s="587" t="s">
        <v>585</v>
      </c>
      <c r="B3" s="587"/>
      <c r="C3" s="587"/>
      <c r="D3" s="587"/>
      <c r="E3" s="587"/>
      <c r="F3" s="587"/>
      <c r="G3" s="587"/>
      <c r="H3" s="587"/>
      <c r="I3" s="587"/>
      <c r="J3" s="587"/>
      <c r="K3" s="587"/>
      <c r="L3" s="587"/>
      <c r="M3" s="587"/>
      <c r="N3" s="587"/>
      <c r="O3" s="587"/>
    </row>
    <row r="4" spans="1:15" ht="32.25" customHeight="1">
      <c r="A4" s="588" t="s">
        <v>488</v>
      </c>
      <c r="B4" s="588"/>
      <c r="C4" s="588"/>
      <c r="D4" s="588"/>
      <c r="E4" s="588"/>
      <c r="F4" s="588"/>
      <c r="G4" s="588"/>
      <c r="H4" s="588"/>
      <c r="I4" s="588"/>
      <c r="J4" s="588"/>
      <c r="K4" s="588"/>
      <c r="L4" s="588"/>
      <c r="M4" s="588"/>
      <c r="N4" s="588"/>
      <c r="O4" s="588"/>
    </row>
    <row r="5" spans="1:15" ht="20.100000000000001" customHeight="1">
      <c r="A5" s="504" t="s">
        <v>102</v>
      </c>
      <c r="B5" s="504"/>
      <c r="C5" s="504"/>
      <c r="D5" s="504"/>
      <c r="E5" s="504"/>
      <c r="F5" s="504"/>
      <c r="G5" s="504"/>
      <c r="H5" s="504"/>
      <c r="I5" s="504"/>
      <c r="J5" s="504"/>
      <c r="K5" s="504"/>
      <c r="L5" s="504"/>
      <c r="M5" s="504"/>
      <c r="N5" s="504"/>
      <c r="O5" s="504"/>
    </row>
    <row r="6" spans="1:15" ht="36.75" customHeight="1">
      <c r="A6" s="563" t="s">
        <v>272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563"/>
      <c r="N6" s="563"/>
      <c r="O6" s="563"/>
    </row>
    <row r="7" spans="1:15" ht="46.5" customHeight="1">
      <c r="A7" s="589" t="s">
        <v>193</v>
      </c>
      <c r="B7" s="589"/>
      <c r="C7" s="589"/>
      <c r="D7" s="589"/>
      <c r="E7" s="589"/>
      <c r="F7" s="589"/>
      <c r="G7" s="589"/>
      <c r="H7" s="589"/>
      <c r="I7" s="589"/>
      <c r="J7" s="589"/>
      <c r="K7" s="589"/>
      <c r="L7" s="589"/>
      <c r="M7" s="589"/>
      <c r="N7" s="589"/>
      <c r="O7" s="589"/>
    </row>
    <row r="8" spans="1:15" s="3" customFormat="1" ht="95.25" customHeight="1">
      <c r="A8" s="501" t="s">
        <v>164</v>
      </c>
      <c r="B8" s="501"/>
      <c r="C8" s="501"/>
      <c r="D8" s="503" t="s">
        <v>581</v>
      </c>
      <c r="E8" s="503"/>
      <c r="F8" s="503" t="s">
        <v>586</v>
      </c>
      <c r="G8" s="503"/>
      <c r="H8" s="503" t="s">
        <v>578</v>
      </c>
      <c r="I8" s="503"/>
      <c r="J8" s="503" t="s">
        <v>587</v>
      </c>
      <c r="K8" s="503"/>
      <c r="L8" s="503" t="s">
        <v>588</v>
      </c>
      <c r="M8" s="503"/>
      <c r="N8" s="503" t="s">
        <v>589</v>
      </c>
      <c r="O8" s="503"/>
    </row>
    <row r="9" spans="1:15" s="3" customFormat="1" ht="24.75" customHeight="1">
      <c r="A9" s="501">
        <v>1</v>
      </c>
      <c r="B9" s="501"/>
      <c r="C9" s="501"/>
      <c r="D9" s="503">
        <v>2</v>
      </c>
      <c r="E9" s="503"/>
      <c r="F9" s="503">
        <v>3</v>
      </c>
      <c r="G9" s="503"/>
      <c r="H9" s="503">
        <v>4</v>
      </c>
      <c r="I9" s="503"/>
      <c r="J9" s="503">
        <v>5</v>
      </c>
      <c r="K9" s="503"/>
      <c r="L9" s="503">
        <v>6</v>
      </c>
      <c r="M9" s="503"/>
      <c r="N9" s="503">
        <v>7</v>
      </c>
      <c r="O9" s="503"/>
    </row>
    <row r="10" spans="1:15" s="3" customFormat="1" ht="107.25" customHeight="1">
      <c r="A10" s="554" t="s">
        <v>357</v>
      </c>
      <c r="B10" s="555"/>
      <c r="C10" s="556"/>
      <c r="D10" s="689">
        <f>SUM(D11:E13)</f>
        <v>134</v>
      </c>
      <c r="E10" s="690"/>
      <c r="F10" s="689">
        <f t="shared" ref="F10" si="0">SUM(F11:G13)</f>
        <v>135</v>
      </c>
      <c r="G10" s="690"/>
      <c r="H10" s="689">
        <f t="shared" ref="H10" si="1">SUM(H11:I13)</f>
        <v>147</v>
      </c>
      <c r="I10" s="690"/>
      <c r="J10" s="689">
        <f t="shared" ref="J10" si="2">SUM(J11:K13)</f>
        <v>144</v>
      </c>
      <c r="K10" s="690"/>
      <c r="L10" s="691">
        <f>J10/H10*100</f>
        <v>97.959183673469383</v>
      </c>
      <c r="M10" s="692"/>
      <c r="N10" s="691">
        <f>J10/D10*100</f>
        <v>107.46268656716418</v>
      </c>
      <c r="O10" s="692"/>
    </row>
    <row r="11" spans="1:15" s="3" customFormat="1" ht="30.75" customHeight="1">
      <c r="A11" s="581" t="s">
        <v>162</v>
      </c>
      <c r="B11" s="582"/>
      <c r="C11" s="583"/>
      <c r="D11" s="584">
        <v>1</v>
      </c>
      <c r="E11" s="586"/>
      <c r="F11" s="584">
        <v>1</v>
      </c>
      <c r="G11" s="586"/>
      <c r="H11" s="584">
        <v>1</v>
      </c>
      <c r="I11" s="586"/>
      <c r="J11" s="584">
        <v>1</v>
      </c>
      <c r="K11" s="586"/>
      <c r="L11" s="693">
        <f t="shared" ref="L11:L25" si="3">J11/H11*100</f>
        <v>100</v>
      </c>
      <c r="M11" s="694"/>
      <c r="N11" s="693">
        <f t="shared" ref="N11:N25" si="4">J11/D11*100</f>
        <v>100</v>
      </c>
      <c r="O11" s="694"/>
    </row>
    <row r="12" spans="1:15" s="3" customFormat="1" ht="30.75" customHeight="1">
      <c r="A12" s="581" t="s">
        <v>171</v>
      </c>
      <c r="B12" s="582"/>
      <c r="C12" s="583"/>
      <c r="D12" s="584">
        <v>9</v>
      </c>
      <c r="E12" s="586"/>
      <c r="F12" s="584">
        <v>10</v>
      </c>
      <c r="G12" s="586"/>
      <c r="H12" s="584">
        <v>8</v>
      </c>
      <c r="I12" s="586"/>
      <c r="J12" s="584">
        <v>8</v>
      </c>
      <c r="K12" s="586"/>
      <c r="L12" s="693">
        <f t="shared" si="3"/>
        <v>100</v>
      </c>
      <c r="M12" s="694"/>
      <c r="N12" s="693">
        <f t="shared" si="4"/>
        <v>88.888888888888886</v>
      </c>
      <c r="O12" s="694"/>
    </row>
    <row r="13" spans="1:15" s="3" customFormat="1" ht="30.75" customHeight="1">
      <c r="A13" s="581" t="s">
        <v>163</v>
      </c>
      <c r="B13" s="582"/>
      <c r="C13" s="583"/>
      <c r="D13" s="584">
        <v>124</v>
      </c>
      <c r="E13" s="586"/>
      <c r="F13" s="584">
        <v>124</v>
      </c>
      <c r="G13" s="586"/>
      <c r="H13" s="584">
        <v>138</v>
      </c>
      <c r="I13" s="586"/>
      <c r="J13" s="584">
        <v>135</v>
      </c>
      <c r="K13" s="586"/>
      <c r="L13" s="693">
        <f t="shared" si="3"/>
        <v>97.826086956521735</v>
      </c>
      <c r="M13" s="694"/>
      <c r="N13" s="693">
        <f t="shared" si="4"/>
        <v>108.87096774193547</v>
      </c>
      <c r="O13" s="694"/>
    </row>
    <row r="14" spans="1:15" s="3" customFormat="1" ht="42" customHeight="1">
      <c r="A14" s="554" t="s">
        <v>316</v>
      </c>
      <c r="B14" s="555"/>
      <c r="C14" s="556"/>
      <c r="D14" s="689">
        <f>SUM(D15:E17)</f>
        <v>24283</v>
      </c>
      <c r="E14" s="690"/>
      <c r="F14" s="689">
        <f t="shared" ref="F14" si="5">SUM(F15:G17)</f>
        <v>25600</v>
      </c>
      <c r="G14" s="690"/>
      <c r="H14" s="689">
        <f t="shared" ref="H14" si="6">SUM(H15:I17)</f>
        <v>26555</v>
      </c>
      <c r="I14" s="690"/>
      <c r="J14" s="689">
        <f t="shared" ref="J14" si="7">SUM(J15:K17)</f>
        <v>28985</v>
      </c>
      <c r="K14" s="690"/>
      <c r="L14" s="691">
        <f t="shared" si="3"/>
        <v>109.15081905479194</v>
      </c>
      <c r="M14" s="692"/>
      <c r="N14" s="691">
        <f t="shared" si="4"/>
        <v>119.36334060865626</v>
      </c>
      <c r="O14" s="692"/>
    </row>
    <row r="15" spans="1:15" s="3" customFormat="1" ht="31.5" customHeight="1">
      <c r="A15" s="581" t="s">
        <v>162</v>
      </c>
      <c r="B15" s="582"/>
      <c r="C15" s="583"/>
      <c r="D15" s="584">
        <v>397</v>
      </c>
      <c r="E15" s="585"/>
      <c r="F15" s="584">
        <v>563</v>
      </c>
      <c r="G15" s="585"/>
      <c r="H15" s="584">
        <v>454</v>
      </c>
      <c r="I15" s="585"/>
      <c r="J15" s="584">
        <v>570</v>
      </c>
      <c r="K15" s="585"/>
      <c r="L15" s="693">
        <f t="shared" si="3"/>
        <v>125.55066079295155</v>
      </c>
      <c r="M15" s="694"/>
      <c r="N15" s="693">
        <f t="shared" si="4"/>
        <v>143.57682619647358</v>
      </c>
      <c r="O15" s="694"/>
    </row>
    <row r="16" spans="1:15" s="3" customFormat="1" ht="36.75" customHeight="1">
      <c r="A16" s="581" t="s">
        <v>171</v>
      </c>
      <c r="B16" s="582"/>
      <c r="C16" s="583"/>
      <c r="D16" s="584">
        <v>2686</v>
      </c>
      <c r="E16" s="585"/>
      <c r="F16" s="584">
        <v>3237</v>
      </c>
      <c r="G16" s="585"/>
      <c r="H16" s="584">
        <v>3046</v>
      </c>
      <c r="I16" s="585"/>
      <c r="J16" s="584">
        <v>3230</v>
      </c>
      <c r="K16" s="585"/>
      <c r="L16" s="693">
        <f t="shared" si="3"/>
        <v>106.04070912672357</v>
      </c>
      <c r="M16" s="694"/>
      <c r="N16" s="693">
        <f t="shared" si="4"/>
        <v>120.25316455696202</v>
      </c>
      <c r="O16" s="694"/>
    </row>
    <row r="17" spans="1:15" s="3" customFormat="1" ht="35.25" customHeight="1">
      <c r="A17" s="581" t="s">
        <v>163</v>
      </c>
      <c r="B17" s="582"/>
      <c r="C17" s="583"/>
      <c r="D17" s="584">
        <v>21200</v>
      </c>
      <c r="E17" s="585"/>
      <c r="F17" s="584">
        <v>21800</v>
      </c>
      <c r="G17" s="585"/>
      <c r="H17" s="584">
        <v>23055</v>
      </c>
      <c r="I17" s="585"/>
      <c r="J17" s="584">
        <v>25185</v>
      </c>
      <c r="K17" s="585"/>
      <c r="L17" s="693">
        <f t="shared" si="3"/>
        <v>109.2387768379961</v>
      </c>
      <c r="M17" s="694"/>
      <c r="N17" s="693">
        <f t="shared" si="4"/>
        <v>118.79716981132076</v>
      </c>
      <c r="O17" s="694"/>
    </row>
    <row r="18" spans="1:15" s="3" customFormat="1" ht="43.5" customHeight="1">
      <c r="A18" s="554" t="s">
        <v>317</v>
      </c>
      <c r="B18" s="555"/>
      <c r="C18" s="556"/>
      <c r="D18" s="689">
        <f>SUM(D19:E21)</f>
        <v>24283</v>
      </c>
      <c r="E18" s="690"/>
      <c r="F18" s="689">
        <f t="shared" ref="F18" si="8">SUM(F19:G21)</f>
        <v>25600</v>
      </c>
      <c r="G18" s="690"/>
      <c r="H18" s="689">
        <f t="shared" ref="H18" si="9">SUM(H19:I21)</f>
        <v>26555</v>
      </c>
      <c r="I18" s="690"/>
      <c r="J18" s="689">
        <f t="shared" ref="J18" si="10">SUM(J19:K21)</f>
        <v>28985</v>
      </c>
      <c r="K18" s="690"/>
      <c r="L18" s="691">
        <f t="shared" si="3"/>
        <v>109.15081905479194</v>
      </c>
      <c r="M18" s="692"/>
      <c r="N18" s="691">
        <f t="shared" si="4"/>
        <v>119.36334060865626</v>
      </c>
      <c r="O18" s="692"/>
    </row>
    <row r="19" spans="1:15" s="3" customFormat="1" ht="34.5" customHeight="1">
      <c r="A19" s="581" t="s">
        <v>162</v>
      </c>
      <c r="B19" s="582"/>
      <c r="C19" s="583"/>
      <c r="D19" s="584">
        <v>397</v>
      </c>
      <c r="E19" s="585"/>
      <c r="F19" s="584">
        <v>563</v>
      </c>
      <c r="G19" s="585"/>
      <c r="H19" s="584">
        <v>454</v>
      </c>
      <c r="I19" s="585"/>
      <c r="J19" s="584">
        <v>570</v>
      </c>
      <c r="K19" s="585"/>
      <c r="L19" s="693">
        <f t="shared" si="3"/>
        <v>125.55066079295155</v>
      </c>
      <c r="M19" s="694"/>
      <c r="N19" s="693">
        <f t="shared" si="4"/>
        <v>143.57682619647358</v>
      </c>
      <c r="O19" s="694"/>
    </row>
    <row r="20" spans="1:15" s="3" customFormat="1" ht="31.5" customHeight="1">
      <c r="A20" s="581" t="s">
        <v>171</v>
      </c>
      <c r="B20" s="582"/>
      <c r="C20" s="583"/>
      <c r="D20" s="584">
        <v>2686</v>
      </c>
      <c r="E20" s="585"/>
      <c r="F20" s="584">
        <v>3237</v>
      </c>
      <c r="G20" s="585"/>
      <c r="H20" s="584">
        <v>3046</v>
      </c>
      <c r="I20" s="585"/>
      <c r="J20" s="584">
        <v>3230</v>
      </c>
      <c r="K20" s="585"/>
      <c r="L20" s="693">
        <f t="shared" si="3"/>
        <v>106.04070912672357</v>
      </c>
      <c r="M20" s="694"/>
      <c r="N20" s="693">
        <f t="shared" si="4"/>
        <v>120.25316455696202</v>
      </c>
      <c r="O20" s="694"/>
    </row>
    <row r="21" spans="1:15" s="3" customFormat="1" ht="31.5" customHeight="1">
      <c r="A21" s="581" t="s">
        <v>163</v>
      </c>
      <c r="B21" s="582"/>
      <c r="C21" s="583"/>
      <c r="D21" s="584">
        <v>21200</v>
      </c>
      <c r="E21" s="585"/>
      <c r="F21" s="584">
        <v>21800</v>
      </c>
      <c r="G21" s="585"/>
      <c r="H21" s="584">
        <v>23055</v>
      </c>
      <c r="I21" s="585"/>
      <c r="J21" s="584">
        <v>25185</v>
      </c>
      <c r="K21" s="585"/>
      <c r="L21" s="693">
        <f t="shared" si="3"/>
        <v>109.2387768379961</v>
      </c>
      <c r="M21" s="694"/>
      <c r="N21" s="693">
        <f t="shared" si="4"/>
        <v>118.79716981132076</v>
      </c>
      <c r="O21" s="694"/>
    </row>
    <row r="22" spans="1:15" s="3" customFormat="1" ht="62.25" customHeight="1">
      <c r="A22" s="554" t="s">
        <v>305</v>
      </c>
      <c r="B22" s="555"/>
      <c r="C22" s="556"/>
      <c r="D22" s="689">
        <f>ROUND(D18/D10/12*1000,0)</f>
        <v>15101</v>
      </c>
      <c r="E22" s="690"/>
      <c r="F22" s="689">
        <f t="shared" ref="F22" si="11">ROUND(F18/F10/12*1000,0)</f>
        <v>15802</v>
      </c>
      <c r="G22" s="690"/>
      <c r="H22" s="689">
        <f t="shared" ref="H22" si="12">ROUND(H18/H10/12*1000,0)</f>
        <v>15054</v>
      </c>
      <c r="I22" s="690"/>
      <c r="J22" s="689">
        <f t="shared" ref="J22" si="13">ROUND(J18/J10/12*1000,0)</f>
        <v>16774</v>
      </c>
      <c r="K22" s="690"/>
      <c r="L22" s="691">
        <f t="shared" si="3"/>
        <v>111.42553474159691</v>
      </c>
      <c r="M22" s="692"/>
      <c r="N22" s="691">
        <f t="shared" si="4"/>
        <v>111.07873650751606</v>
      </c>
      <c r="O22" s="692"/>
    </row>
    <row r="23" spans="1:15" s="3" customFormat="1" ht="33.75" customHeight="1">
      <c r="A23" s="581" t="s">
        <v>162</v>
      </c>
      <c r="B23" s="582"/>
      <c r="C23" s="583"/>
      <c r="D23" s="584">
        <f t="shared" ref="D23:J25" si="14">ROUND(D19/D11/12*1000,0)</f>
        <v>33083</v>
      </c>
      <c r="E23" s="586"/>
      <c r="F23" s="584">
        <f t="shared" si="14"/>
        <v>46917</v>
      </c>
      <c r="G23" s="586"/>
      <c r="H23" s="584">
        <f t="shared" si="14"/>
        <v>37833</v>
      </c>
      <c r="I23" s="586"/>
      <c r="J23" s="584">
        <f t="shared" si="14"/>
        <v>47500</v>
      </c>
      <c r="K23" s="586"/>
      <c r="L23" s="693">
        <f t="shared" si="3"/>
        <v>125.5517669759205</v>
      </c>
      <c r="M23" s="694"/>
      <c r="N23" s="693">
        <f t="shared" si="4"/>
        <v>143.57827282894539</v>
      </c>
      <c r="O23" s="694"/>
    </row>
    <row r="24" spans="1:15" s="3" customFormat="1" ht="33" customHeight="1">
      <c r="A24" s="581" t="s">
        <v>171</v>
      </c>
      <c r="B24" s="582"/>
      <c r="C24" s="583"/>
      <c r="D24" s="584">
        <f t="shared" si="14"/>
        <v>24870</v>
      </c>
      <c r="E24" s="586"/>
      <c r="F24" s="584">
        <f t="shared" si="14"/>
        <v>26975</v>
      </c>
      <c r="G24" s="586"/>
      <c r="H24" s="584">
        <f t="shared" si="14"/>
        <v>31729</v>
      </c>
      <c r="I24" s="586"/>
      <c r="J24" s="584">
        <f t="shared" si="14"/>
        <v>33646</v>
      </c>
      <c r="K24" s="586"/>
      <c r="L24" s="693">
        <f t="shared" si="3"/>
        <v>106.04179142109741</v>
      </c>
      <c r="M24" s="694"/>
      <c r="N24" s="693">
        <f t="shared" si="4"/>
        <v>135.28749497386409</v>
      </c>
      <c r="O24" s="694"/>
    </row>
    <row r="25" spans="1:15" s="3" customFormat="1" ht="33.75" customHeight="1">
      <c r="A25" s="581" t="s">
        <v>163</v>
      </c>
      <c r="B25" s="582"/>
      <c r="C25" s="583"/>
      <c r="D25" s="584">
        <f t="shared" si="14"/>
        <v>14247</v>
      </c>
      <c r="E25" s="586"/>
      <c r="F25" s="584">
        <f t="shared" si="14"/>
        <v>14651</v>
      </c>
      <c r="G25" s="586"/>
      <c r="H25" s="584">
        <f t="shared" si="14"/>
        <v>13922</v>
      </c>
      <c r="I25" s="586"/>
      <c r="J25" s="584">
        <f t="shared" si="14"/>
        <v>15546</v>
      </c>
      <c r="K25" s="586"/>
      <c r="L25" s="693">
        <f t="shared" si="3"/>
        <v>111.66499066226116</v>
      </c>
      <c r="M25" s="694"/>
      <c r="N25" s="693">
        <f t="shared" si="4"/>
        <v>109.11770899136661</v>
      </c>
      <c r="O25" s="694"/>
    </row>
    <row r="26" spans="1:15" ht="10.5" customHeight="1">
      <c r="A26" s="195"/>
      <c r="B26" s="195"/>
      <c r="C26" s="195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</row>
    <row r="27" spans="1:15" ht="27.75" customHeight="1">
      <c r="A27" s="579" t="s">
        <v>278</v>
      </c>
      <c r="B27" s="579"/>
      <c r="C27" s="579"/>
      <c r="D27" s="579"/>
      <c r="E27" s="579"/>
      <c r="F27" s="579"/>
      <c r="G27" s="579"/>
      <c r="H27" s="579"/>
      <c r="I27" s="579"/>
      <c r="J27" s="579"/>
      <c r="K27" s="579"/>
      <c r="L27" s="579"/>
      <c r="M27" s="579"/>
      <c r="N27" s="579"/>
      <c r="O27" s="579"/>
    </row>
    <row r="28" spans="1:15" ht="15" customHeight="1">
      <c r="A28" s="196"/>
      <c r="B28" s="196"/>
      <c r="C28" s="196"/>
      <c r="D28" s="196"/>
      <c r="E28" s="196"/>
      <c r="F28" s="196"/>
      <c r="G28" s="196"/>
      <c r="H28" s="196"/>
      <c r="I28" s="196"/>
      <c r="J28" s="24"/>
      <c r="K28" s="24"/>
      <c r="L28" s="24"/>
      <c r="M28" s="24"/>
      <c r="N28" s="24"/>
      <c r="O28" s="24"/>
    </row>
    <row r="29" spans="1:15" ht="21.95" customHeight="1">
      <c r="A29" s="399"/>
      <c r="B29" s="399"/>
      <c r="C29" s="399"/>
      <c r="D29" s="399"/>
      <c r="E29" s="399"/>
      <c r="F29" s="399"/>
      <c r="G29" s="399"/>
      <c r="H29" s="399"/>
      <c r="I29" s="399"/>
      <c r="J29" s="399"/>
      <c r="K29" s="399"/>
      <c r="L29" s="399"/>
      <c r="M29" s="399"/>
      <c r="N29" s="399"/>
      <c r="O29" s="399"/>
    </row>
    <row r="30" spans="1:15" ht="25.5" customHeight="1">
      <c r="A30" s="580" t="s">
        <v>343</v>
      </c>
      <c r="B30" s="580"/>
      <c r="C30" s="580"/>
      <c r="D30" s="580"/>
      <c r="E30" s="580"/>
      <c r="F30" s="580"/>
      <c r="G30" s="580"/>
      <c r="H30" s="580"/>
      <c r="I30" s="580"/>
      <c r="J30" s="580"/>
      <c r="K30" s="24"/>
      <c r="L30" s="24"/>
      <c r="M30" s="24"/>
      <c r="N30" s="24"/>
      <c r="O30" s="24"/>
    </row>
    <row r="31" spans="1:15" ht="68.25" customHeight="1">
      <c r="A31" s="542" t="s">
        <v>393</v>
      </c>
      <c r="B31" s="544" t="s">
        <v>178</v>
      </c>
      <c r="C31" s="546"/>
      <c r="D31" s="503" t="s">
        <v>592</v>
      </c>
      <c r="E31" s="503"/>
      <c r="F31" s="503"/>
      <c r="G31" s="503" t="s">
        <v>593</v>
      </c>
      <c r="H31" s="503"/>
      <c r="I31" s="503"/>
      <c r="J31" s="544" t="s">
        <v>594</v>
      </c>
      <c r="K31" s="545"/>
      <c r="L31" s="546"/>
      <c r="M31" s="503" t="s">
        <v>584</v>
      </c>
      <c r="N31" s="503"/>
      <c r="O31" s="503"/>
    </row>
    <row r="32" spans="1:15" ht="165" customHeight="1">
      <c r="A32" s="543"/>
      <c r="B32" s="403" t="s">
        <v>590</v>
      </c>
      <c r="C32" s="403" t="s">
        <v>591</v>
      </c>
      <c r="D32" s="403" t="s">
        <v>318</v>
      </c>
      <c r="E32" s="403" t="s">
        <v>179</v>
      </c>
      <c r="F32" s="403" t="s">
        <v>319</v>
      </c>
      <c r="G32" s="403" t="s">
        <v>318</v>
      </c>
      <c r="H32" s="403" t="s">
        <v>179</v>
      </c>
      <c r="I32" s="403" t="s">
        <v>319</v>
      </c>
      <c r="J32" s="403" t="s">
        <v>318</v>
      </c>
      <c r="K32" s="403" t="s">
        <v>179</v>
      </c>
      <c r="L32" s="403" t="s">
        <v>319</v>
      </c>
      <c r="M32" s="403" t="s">
        <v>318</v>
      </c>
      <c r="N32" s="403" t="s">
        <v>179</v>
      </c>
      <c r="O32" s="403" t="s">
        <v>319</v>
      </c>
    </row>
    <row r="33" spans="1:19" ht="25.5" customHeight="1">
      <c r="A33" s="403">
        <v>1</v>
      </c>
      <c r="B33" s="403">
        <v>2</v>
      </c>
      <c r="C33" s="403">
        <v>3</v>
      </c>
      <c r="D33" s="403">
        <v>4</v>
      </c>
      <c r="E33" s="403">
        <v>5</v>
      </c>
      <c r="F33" s="403">
        <v>6</v>
      </c>
      <c r="G33" s="403">
        <v>7</v>
      </c>
      <c r="H33" s="401">
        <v>8</v>
      </c>
      <c r="I33" s="401">
        <v>9</v>
      </c>
      <c r="J33" s="401">
        <v>10</v>
      </c>
      <c r="K33" s="401">
        <v>11</v>
      </c>
      <c r="L33" s="401">
        <v>12</v>
      </c>
      <c r="M33" s="401">
        <v>13</v>
      </c>
      <c r="N33" s="401">
        <v>14</v>
      </c>
      <c r="O33" s="401">
        <v>15</v>
      </c>
    </row>
    <row r="34" spans="1:19" ht="20.25">
      <c r="A34" s="197" t="s">
        <v>489</v>
      </c>
      <c r="B34" s="695">
        <f>ROUND(D34/$D$37*100,1)</f>
        <v>75</v>
      </c>
      <c r="C34" s="695">
        <f>ROUND(M34/$M$37*100,1)</f>
        <v>86.4</v>
      </c>
      <c r="D34" s="393">
        <v>29000</v>
      </c>
      <c r="E34" s="393">
        <v>187441</v>
      </c>
      <c r="F34" s="393">
        <v>155</v>
      </c>
      <c r="G34" s="342">
        <v>32469</v>
      </c>
      <c r="H34" s="342">
        <v>189247</v>
      </c>
      <c r="I34" s="342">
        <v>172</v>
      </c>
      <c r="J34" s="343">
        <v>26620</v>
      </c>
      <c r="K34" s="344">
        <v>154492</v>
      </c>
      <c r="L34" s="345">
        <v>172</v>
      </c>
      <c r="M34" s="342">
        <v>38581</v>
      </c>
      <c r="N34" s="342">
        <v>216543</v>
      </c>
      <c r="O34" s="342">
        <v>178</v>
      </c>
    </row>
    <row r="35" spans="1:19" ht="113.25" customHeight="1">
      <c r="A35" s="197" t="s">
        <v>525</v>
      </c>
      <c r="B35" s="695">
        <f t="shared" ref="B35:B36" si="15">ROUND(D35/$D$37*100,1)</f>
        <v>23.7</v>
      </c>
      <c r="C35" s="695">
        <f t="shared" ref="C35:C36" si="16">ROUND(M35/$M$37*100,1)</f>
        <v>12.3</v>
      </c>
      <c r="D35" s="346">
        <v>9160</v>
      </c>
      <c r="E35" s="347">
        <v>37325</v>
      </c>
      <c r="F35" s="348">
        <v>245</v>
      </c>
      <c r="G35" s="342">
        <v>7200</v>
      </c>
      <c r="H35" s="342">
        <v>29495</v>
      </c>
      <c r="I35" s="342">
        <v>244</v>
      </c>
      <c r="J35" s="343">
        <v>3969</v>
      </c>
      <c r="K35" s="344">
        <v>18819</v>
      </c>
      <c r="L35" s="345">
        <v>211</v>
      </c>
      <c r="M35" s="342">
        <v>5489</v>
      </c>
      <c r="N35" s="342">
        <v>23449</v>
      </c>
      <c r="O35" s="342">
        <v>234</v>
      </c>
    </row>
    <row r="36" spans="1:19" ht="68.25" customHeight="1">
      <c r="A36" s="197" t="s">
        <v>490</v>
      </c>
      <c r="B36" s="695">
        <f t="shared" si="15"/>
        <v>1.3</v>
      </c>
      <c r="C36" s="695">
        <f t="shared" si="16"/>
        <v>1.3</v>
      </c>
      <c r="D36" s="346">
        <v>495</v>
      </c>
      <c r="E36" s="347">
        <v>2017</v>
      </c>
      <c r="F36" s="348">
        <v>245</v>
      </c>
      <c r="G36" s="342">
        <v>480</v>
      </c>
      <c r="H36" s="342">
        <v>1794</v>
      </c>
      <c r="I36" s="342">
        <v>268</v>
      </c>
      <c r="J36" s="343">
        <v>420</v>
      </c>
      <c r="K36" s="343">
        <v>1153</v>
      </c>
      <c r="L36" s="349">
        <v>364</v>
      </c>
      <c r="M36" s="342">
        <v>565</v>
      </c>
      <c r="N36" s="342">
        <v>1890</v>
      </c>
      <c r="O36" s="342">
        <v>299</v>
      </c>
    </row>
    <row r="37" spans="1:19" ht="30.75" customHeight="1">
      <c r="A37" s="111" t="s">
        <v>49</v>
      </c>
      <c r="B37" s="423">
        <f>SUM(B34:B36)</f>
        <v>100</v>
      </c>
      <c r="C37" s="423">
        <f>SUM(C34:C36)</f>
        <v>100</v>
      </c>
      <c r="D37" s="362">
        <f>SUM(D34:D36)</f>
        <v>38655</v>
      </c>
      <c r="E37" s="362"/>
      <c r="F37" s="96"/>
      <c r="G37" s="362">
        <f>SUM(G34:G36)</f>
        <v>40149</v>
      </c>
      <c r="H37" s="362"/>
      <c r="I37" s="423"/>
      <c r="J37" s="350">
        <f>SUM(J34:J36)</f>
        <v>31009</v>
      </c>
      <c r="K37" s="350"/>
      <c r="L37" s="351"/>
      <c r="M37" s="362">
        <f>SUM(M34:M36)</f>
        <v>44635</v>
      </c>
      <c r="N37" s="362"/>
      <c r="O37" s="423"/>
    </row>
    <row r="38" spans="1:19" ht="20.100000000000001" customHeight="1">
      <c r="A38" s="106"/>
      <c r="B38" s="198"/>
      <c r="C38" s="198"/>
      <c r="D38" s="198"/>
      <c r="E38" s="198"/>
      <c r="F38" s="427"/>
      <c r="G38" s="427"/>
      <c r="H38" s="427"/>
      <c r="I38" s="411"/>
      <c r="J38" s="411"/>
      <c r="K38" s="411"/>
      <c r="L38" s="411"/>
      <c r="M38" s="411"/>
      <c r="N38" s="411"/>
      <c r="O38" s="411"/>
    </row>
    <row r="39" spans="1:19" ht="20.100000000000001" customHeight="1">
      <c r="A39" s="563" t="s">
        <v>344</v>
      </c>
      <c r="B39" s="563"/>
      <c r="C39" s="563"/>
      <c r="D39" s="563"/>
      <c r="E39" s="563"/>
      <c r="F39" s="563"/>
      <c r="G39" s="563"/>
      <c r="H39" s="563"/>
      <c r="I39" s="563"/>
      <c r="J39" s="563"/>
      <c r="K39" s="563"/>
      <c r="L39" s="563"/>
      <c r="M39" s="563"/>
      <c r="N39" s="563"/>
      <c r="O39" s="563"/>
    </row>
    <row r="40" spans="1:19" ht="20.100000000000001" customHeight="1">
      <c r="A40" s="24"/>
      <c r="B40" s="4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</row>
    <row r="41" spans="1:19" ht="63" customHeight="1">
      <c r="A41" s="403" t="s">
        <v>95</v>
      </c>
      <c r="B41" s="503" t="s">
        <v>62</v>
      </c>
      <c r="C41" s="503"/>
      <c r="D41" s="503" t="s">
        <v>57</v>
      </c>
      <c r="E41" s="503"/>
      <c r="F41" s="503" t="s">
        <v>58</v>
      </c>
      <c r="G41" s="503"/>
      <c r="H41" s="503" t="s">
        <v>180</v>
      </c>
      <c r="I41" s="503"/>
      <c r="J41" s="503"/>
      <c r="K41" s="544" t="s">
        <v>635</v>
      </c>
      <c r="L41" s="546"/>
      <c r="M41" s="544" t="s">
        <v>29</v>
      </c>
      <c r="N41" s="545"/>
      <c r="O41" s="546"/>
    </row>
    <row r="42" spans="1:19" ht="25.5" customHeight="1">
      <c r="A42" s="401">
        <v>1</v>
      </c>
      <c r="B42" s="501">
        <v>2</v>
      </c>
      <c r="C42" s="501"/>
      <c r="D42" s="501">
        <v>3</v>
      </c>
      <c r="E42" s="501"/>
      <c r="F42" s="566">
        <v>4</v>
      </c>
      <c r="G42" s="566"/>
      <c r="H42" s="501">
        <v>5</v>
      </c>
      <c r="I42" s="501"/>
      <c r="J42" s="501"/>
      <c r="K42" s="501">
        <v>6</v>
      </c>
      <c r="L42" s="501"/>
      <c r="M42" s="567">
        <v>7</v>
      </c>
      <c r="N42" s="568"/>
      <c r="O42" s="569"/>
    </row>
    <row r="43" spans="1:19" ht="231" customHeight="1">
      <c r="A43" s="4" t="s">
        <v>492</v>
      </c>
      <c r="B43" s="576" t="s">
        <v>493</v>
      </c>
      <c r="C43" s="576"/>
      <c r="D43" s="577" t="s">
        <v>498</v>
      </c>
      <c r="E43" s="577"/>
      <c r="F43" s="571" t="s">
        <v>494</v>
      </c>
      <c r="G43" s="571"/>
      <c r="H43" s="578" t="s">
        <v>545</v>
      </c>
      <c r="I43" s="578"/>
      <c r="J43" s="578"/>
      <c r="K43" s="696">
        <v>488</v>
      </c>
      <c r="L43" s="697"/>
      <c r="M43" s="573" t="s">
        <v>495</v>
      </c>
      <c r="N43" s="574"/>
      <c r="O43" s="575"/>
      <c r="S43" s="103"/>
    </row>
    <row r="44" spans="1:19" ht="80.25" customHeight="1">
      <c r="A44" s="4" t="s">
        <v>492</v>
      </c>
      <c r="B44" s="570" t="s">
        <v>507</v>
      </c>
      <c r="C44" s="570"/>
      <c r="D44" s="558" t="s">
        <v>508</v>
      </c>
      <c r="E44" s="558"/>
      <c r="F44" s="571" t="s">
        <v>497</v>
      </c>
      <c r="G44" s="571"/>
      <c r="H44" s="572" t="s">
        <v>544</v>
      </c>
      <c r="I44" s="572"/>
      <c r="J44" s="572"/>
      <c r="K44" s="696">
        <v>830</v>
      </c>
      <c r="L44" s="697"/>
      <c r="M44" s="573" t="s">
        <v>509</v>
      </c>
      <c r="N44" s="574"/>
      <c r="O44" s="575"/>
      <c r="P44" s="110"/>
    </row>
    <row r="45" spans="1:19" ht="34.5" customHeight="1">
      <c r="A45" s="111" t="s">
        <v>49</v>
      </c>
      <c r="B45" s="564" t="s">
        <v>30</v>
      </c>
      <c r="C45" s="564"/>
      <c r="D45" s="564" t="s">
        <v>30</v>
      </c>
      <c r="E45" s="564"/>
      <c r="F45" s="564" t="s">
        <v>30</v>
      </c>
      <c r="G45" s="564"/>
      <c r="H45" s="564"/>
      <c r="I45" s="564"/>
      <c r="J45" s="564"/>
      <c r="K45" s="698">
        <f>SUM(K43:K44)</f>
        <v>1318</v>
      </c>
      <c r="L45" s="698"/>
      <c r="M45" s="565"/>
      <c r="N45" s="565"/>
      <c r="O45" s="565"/>
    </row>
    <row r="46" spans="1:19" ht="39.75" customHeight="1">
      <c r="A46" s="427"/>
      <c r="B46" s="399"/>
      <c r="C46" s="399"/>
      <c r="D46" s="399"/>
      <c r="E46" s="399"/>
      <c r="F46" s="399"/>
      <c r="G46" s="399"/>
      <c r="H46" s="399"/>
      <c r="I46" s="399"/>
      <c r="J46" s="399"/>
      <c r="K46" s="21"/>
      <c r="L46" s="21"/>
      <c r="M46" s="21"/>
      <c r="N46" s="21"/>
      <c r="O46" s="21"/>
    </row>
    <row r="47" spans="1:19" ht="42" customHeight="1">
      <c r="A47" s="563" t="s">
        <v>345</v>
      </c>
      <c r="B47" s="563"/>
      <c r="C47" s="563"/>
      <c r="D47" s="563"/>
      <c r="E47" s="563"/>
      <c r="F47" s="563"/>
      <c r="G47" s="563"/>
      <c r="H47" s="563"/>
      <c r="I47" s="563"/>
      <c r="J47" s="563"/>
      <c r="K47" s="563"/>
      <c r="L47" s="563"/>
      <c r="M47" s="563"/>
      <c r="N47" s="563"/>
      <c r="O47" s="563"/>
    </row>
    <row r="48" spans="1:19" ht="21" customHeight="1">
      <c r="A48" s="411"/>
      <c r="B48" s="411"/>
      <c r="C48" s="411"/>
      <c r="D48" s="411"/>
      <c r="E48" s="411"/>
      <c r="F48" s="411"/>
      <c r="G48" s="411"/>
      <c r="H48" s="411"/>
      <c r="I48" s="23"/>
      <c r="J48" s="24"/>
      <c r="K48" s="24"/>
      <c r="L48" s="24"/>
      <c r="M48" s="24"/>
      <c r="N48" s="24"/>
      <c r="O48" s="24"/>
    </row>
    <row r="49" spans="1:28" ht="52.5" customHeight="1">
      <c r="A49" s="503" t="s">
        <v>56</v>
      </c>
      <c r="B49" s="503"/>
      <c r="C49" s="503"/>
      <c r="D49" s="503" t="s">
        <v>610</v>
      </c>
      <c r="E49" s="503"/>
      <c r="F49" s="503"/>
      <c r="G49" s="503" t="s">
        <v>199</v>
      </c>
      <c r="H49" s="503"/>
      <c r="I49" s="503"/>
      <c r="J49" s="503" t="s">
        <v>197</v>
      </c>
      <c r="K49" s="503"/>
      <c r="L49" s="503"/>
      <c r="M49" s="503" t="s">
        <v>611</v>
      </c>
      <c r="N49" s="503"/>
      <c r="O49" s="503"/>
    </row>
    <row r="50" spans="1:28" ht="20.100000000000001" customHeight="1">
      <c r="A50" s="503">
        <v>1</v>
      </c>
      <c r="B50" s="503"/>
      <c r="C50" s="503"/>
      <c r="D50" s="503">
        <v>2</v>
      </c>
      <c r="E50" s="503"/>
      <c r="F50" s="503"/>
      <c r="G50" s="503">
        <v>3</v>
      </c>
      <c r="H50" s="503"/>
      <c r="I50" s="503"/>
      <c r="J50" s="501">
        <v>4</v>
      </c>
      <c r="K50" s="501"/>
      <c r="L50" s="501"/>
      <c r="M50" s="501">
        <v>5</v>
      </c>
      <c r="N50" s="501"/>
      <c r="O50" s="501"/>
    </row>
    <row r="51" spans="1:28" ht="30.75" customHeight="1">
      <c r="A51" s="557" t="s">
        <v>181</v>
      </c>
      <c r="B51" s="557"/>
      <c r="C51" s="557"/>
      <c r="D51" s="699">
        <f>SUM(D53:F54)</f>
        <v>1318</v>
      </c>
      <c r="E51" s="699"/>
      <c r="F51" s="699"/>
      <c r="G51" s="558"/>
      <c r="H51" s="558"/>
      <c r="I51" s="558"/>
      <c r="J51" s="698">
        <f>SUM(J53:L54)</f>
        <v>874</v>
      </c>
      <c r="K51" s="698"/>
      <c r="L51" s="698"/>
      <c r="M51" s="698">
        <f>SUM(M53:O54)</f>
        <v>444</v>
      </c>
      <c r="N51" s="698"/>
      <c r="O51" s="698"/>
    </row>
    <row r="52" spans="1:28" ht="27.75" customHeight="1">
      <c r="A52" s="557" t="s">
        <v>84</v>
      </c>
      <c r="B52" s="557"/>
      <c r="C52" s="557"/>
      <c r="D52" s="700"/>
      <c r="E52" s="700"/>
      <c r="F52" s="700"/>
      <c r="G52" s="558"/>
      <c r="H52" s="558"/>
      <c r="I52" s="558"/>
      <c r="J52" s="558"/>
      <c r="K52" s="558"/>
      <c r="L52" s="558"/>
      <c r="M52" s="558"/>
      <c r="N52" s="558"/>
      <c r="O52" s="558"/>
    </row>
    <row r="53" spans="1:28" ht="38.25" customHeight="1">
      <c r="A53" s="562" t="s">
        <v>496</v>
      </c>
      <c r="B53" s="562"/>
      <c r="C53" s="562"/>
      <c r="D53" s="701">
        <v>488</v>
      </c>
      <c r="E53" s="462"/>
      <c r="F53" s="463"/>
      <c r="G53" s="559"/>
      <c r="H53" s="560"/>
      <c r="I53" s="561"/>
      <c r="J53" s="559">
        <v>465</v>
      </c>
      <c r="K53" s="560"/>
      <c r="L53" s="561"/>
      <c r="M53" s="559">
        <f>D53+G53-J53</f>
        <v>23</v>
      </c>
      <c r="N53" s="560"/>
      <c r="O53" s="561"/>
      <c r="R53" s="296"/>
      <c r="V53" s="296"/>
    </row>
    <row r="54" spans="1:28" ht="38.25" customHeight="1">
      <c r="A54" s="562" t="s">
        <v>499</v>
      </c>
      <c r="B54" s="562"/>
      <c r="C54" s="562"/>
      <c r="D54" s="701">
        <v>830</v>
      </c>
      <c r="E54" s="462"/>
      <c r="F54" s="463"/>
      <c r="G54" s="559"/>
      <c r="H54" s="560"/>
      <c r="I54" s="561"/>
      <c r="J54" s="559">
        <v>409</v>
      </c>
      <c r="K54" s="560"/>
      <c r="L54" s="561"/>
      <c r="M54" s="559">
        <f>D54+G54-J54</f>
        <v>421</v>
      </c>
      <c r="N54" s="560"/>
      <c r="O54" s="561"/>
      <c r="R54" s="296"/>
      <c r="U54" s="296"/>
      <c r="V54" s="296"/>
      <c r="X54" s="296"/>
      <c r="Y54" s="296"/>
      <c r="AB54" s="296"/>
    </row>
    <row r="55" spans="1:28" ht="28.5" customHeight="1">
      <c r="A55" s="557" t="s">
        <v>182</v>
      </c>
      <c r="B55" s="557"/>
      <c r="C55" s="557"/>
      <c r="D55" s="700"/>
      <c r="E55" s="700"/>
      <c r="F55" s="700"/>
      <c r="G55" s="558"/>
      <c r="H55" s="558"/>
      <c r="I55" s="558"/>
      <c r="J55" s="558"/>
      <c r="K55" s="558"/>
      <c r="L55" s="558"/>
      <c r="M55" s="558">
        <f>D55+G55-J55</f>
        <v>0</v>
      </c>
      <c r="N55" s="558"/>
      <c r="O55" s="558"/>
    </row>
    <row r="56" spans="1:28" ht="25.5" customHeight="1">
      <c r="A56" s="557" t="s">
        <v>392</v>
      </c>
      <c r="B56" s="557"/>
      <c r="C56" s="557"/>
      <c r="D56" s="700"/>
      <c r="E56" s="700"/>
      <c r="F56" s="700"/>
      <c r="G56" s="558"/>
      <c r="H56" s="558"/>
      <c r="I56" s="558"/>
      <c r="J56" s="558"/>
      <c r="K56" s="558"/>
      <c r="L56" s="558"/>
      <c r="M56" s="558"/>
      <c r="N56" s="558"/>
      <c r="O56" s="558"/>
    </row>
    <row r="57" spans="1:28" ht="20.100000000000001" customHeight="1">
      <c r="A57" s="557"/>
      <c r="B57" s="557"/>
      <c r="C57" s="557"/>
      <c r="D57" s="701"/>
      <c r="E57" s="462"/>
      <c r="F57" s="463"/>
      <c r="G57" s="559"/>
      <c r="H57" s="560"/>
      <c r="I57" s="561"/>
      <c r="J57" s="559"/>
      <c r="K57" s="560"/>
      <c r="L57" s="561"/>
      <c r="M57" s="559"/>
      <c r="N57" s="560"/>
      <c r="O57" s="561"/>
    </row>
    <row r="58" spans="1:28" ht="30" customHeight="1">
      <c r="A58" s="557" t="s">
        <v>183</v>
      </c>
      <c r="B58" s="557"/>
      <c r="C58" s="557"/>
      <c r="D58" s="700">
        <v>0</v>
      </c>
      <c r="E58" s="700"/>
      <c r="F58" s="700"/>
      <c r="G58" s="558">
        <v>0</v>
      </c>
      <c r="H58" s="558"/>
      <c r="I58" s="558"/>
      <c r="J58" s="558">
        <v>0</v>
      </c>
      <c r="K58" s="558"/>
      <c r="L58" s="558"/>
      <c r="M58" s="558">
        <f>D58+G58-J58</f>
        <v>0</v>
      </c>
      <c r="N58" s="558"/>
      <c r="O58" s="558"/>
    </row>
    <row r="59" spans="1:28" ht="29.25" customHeight="1">
      <c r="A59" s="557" t="s">
        <v>84</v>
      </c>
      <c r="B59" s="557"/>
      <c r="C59" s="557"/>
      <c r="D59" s="700"/>
      <c r="E59" s="700"/>
      <c r="F59" s="700"/>
      <c r="G59" s="558"/>
      <c r="H59" s="558"/>
      <c r="I59" s="558"/>
      <c r="J59" s="558"/>
      <c r="K59" s="558"/>
      <c r="L59" s="558"/>
      <c r="M59" s="558"/>
      <c r="N59" s="558"/>
      <c r="O59" s="558"/>
    </row>
    <row r="60" spans="1:28" ht="30" customHeight="1">
      <c r="A60" s="554" t="s">
        <v>49</v>
      </c>
      <c r="B60" s="555"/>
      <c r="C60" s="556"/>
      <c r="D60" s="698">
        <f>SUM(D51,D55,D58)</f>
        <v>1318</v>
      </c>
      <c r="E60" s="698"/>
      <c r="F60" s="698"/>
      <c r="G60" s="698">
        <f>SUM(G51,G55,G58)</f>
        <v>0</v>
      </c>
      <c r="H60" s="698"/>
      <c r="I60" s="698"/>
      <c r="J60" s="698">
        <f>SUM(J51,J55,J58)</f>
        <v>874</v>
      </c>
      <c r="K60" s="698"/>
      <c r="L60" s="698"/>
      <c r="M60" s="698">
        <f>D60+G60-J60</f>
        <v>444</v>
      </c>
      <c r="N60" s="698"/>
      <c r="O60" s="698"/>
    </row>
    <row r="61" spans="1:28" ht="20.100000000000001" customHeight="1">
      <c r="C61" s="7"/>
      <c r="D61" s="7"/>
      <c r="E61" s="7"/>
    </row>
    <row r="62" spans="1:28" ht="63.95" customHeight="1">
      <c r="C62" s="7"/>
      <c r="D62" s="7"/>
      <c r="E62" s="7"/>
    </row>
    <row r="63" spans="1:28" ht="18" customHeight="1">
      <c r="C63" s="7"/>
      <c r="D63" s="7"/>
      <c r="E63" s="7"/>
    </row>
    <row r="64" spans="1:28" ht="20.100000000000001" customHeight="1">
      <c r="C64" s="7"/>
      <c r="D64" s="7"/>
      <c r="E64" s="7"/>
    </row>
    <row r="65" spans="3:5" ht="20.100000000000001" customHeight="1">
      <c r="C65" s="7"/>
      <c r="D65" s="7"/>
      <c r="E65" s="7"/>
    </row>
    <row r="66" spans="3:5" ht="20.100000000000001" customHeight="1">
      <c r="C66" s="7"/>
      <c r="D66" s="7"/>
      <c r="E66" s="7"/>
    </row>
    <row r="67" spans="3:5" ht="20.100000000000001" customHeight="1">
      <c r="C67" s="7"/>
      <c r="D67" s="7"/>
      <c r="E67" s="7"/>
    </row>
    <row r="68" spans="3:5" ht="20.100000000000001" customHeight="1">
      <c r="C68" s="7"/>
      <c r="D68" s="7"/>
      <c r="E68" s="7"/>
    </row>
    <row r="69" spans="3:5" ht="20.100000000000001" customHeight="1">
      <c r="C69" s="7"/>
      <c r="D69" s="7"/>
      <c r="E69" s="7"/>
    </row>
    <row r="70" spans="3:5" ht="20.100000000000001" customHeight="1">
      <c r="C70" s="7"/>
      <c r="D70" s="7"/>
      <c r="E70" s="7"/>
    </row>
    <row r="71" spans="3:5" ht="20.100000000000001" customHeight="1">
      <c r="C71" s="7"/>
      <c r="D71" s="7"/>
      <c r="E71" s="7"/>
    </row>
    <row r="72" spans="3:5" ht="20.100000000000001" customHeight="1">
      <c r="C72" s="7"/>
      <c r="D72" s="7"/>
      <c r="E72" s="7"/>
    </row>
    <row r="73" spans="3:5" ht="20.100000000000001" customHeight="1">
      <c r="C73" s="7"/>
      <c r="D73" s="7"/>
      <c r="E73" s="7"/>
    </row>
    <row r="74" spans="3:5">
      <c r="C74" s="7"/>
      <c r="D74" s="7"/>
      <c r="E74" s="7"/>
    </row>
  </sheetData>
  <mergeCells count="232">
    <mergeCell ref="A2:O2"/>
    <mergeCell ref="A3:O3"/>
    <mergeCell ref="A4:O4"/>
    <mergeCell ref="A5:O5"/>
    <mergeCell ref="A6:O6"/>
    <mergeCell ref="A7:O7"/>
    <mergeCell ref="N8:O8"/>
    <mergeCell ref="A9:C9"/>
    <mergeCell ref="D9:E9"/>
    <mergeCell ref="F9:G9"/>
    <mergeCell ref="H9:I9"/>
    <mergeCell ref="J9:K9"/>
    <mergeCell ref="L9:M9"/>
    <mergeCell ref="N9:O9"/>
    <mergeCell ref="A8:C8"/>
    <mergeCell ref="D8:E8"/>
    <mergeCell ref="F8:G8"/>
    <mergeCell ref="H8:I8"/>
    <mergeCell ref="J8:K8"/>
    <mergeCell ref="L8:M8"/>
    <mergeCell ref="N10:O10"/>
    <mergeCell ref="A11:C11"/>
    <mergeCell ref="D11:E11"/>
    <mergeCell ref="F11:G11"/>
    <mergeCell ref="H11:I11"/>
    <mergeCell ref="J11:K11"/>
    <mergeCell ref="L11:M11"/>
    <mergeCell ref="N11:O11"/>
    <mergeCell ref="A10:C10"/>
    <mergeCell ref="D10:E10"/>
    <mergeCell ref="F10:G10"/>
    <mergeCell ref="H10:I10"/>
    <mergeCell ref="J10:K10"/>
    <mergeCell ref="L10:M10"/>
    <mergeCell ref="N12:O12"/>
    <mergeCell ref="A13:C13"/>
    <mergeCell ref="D13:E13"/>
    <mergeCell ref="F13:G13"/>
    <mergeCell ref="H13:I13"/>
    <mergeCell ref="J13:K13"/>
    <mergeCell ref="L13:M13"/>
    <mergeCell ref="N13:O13"/>
    <mergeCell ref="A12:C12"/>
    <mergeCell ref="D12:E12"/>
    <mergeCell ref="F12:G12"/>
    <mergeCell ref="H12:I12"/>
    <mergeCell ref="J12:K12"/>
    <mergeCell ref="L12:M12"/>
    <mergeCell ref="N14:O14"/>
    <mergeCell ref="A15:C15"/>
    <mergeCell ref="D15:E15"/>
    <mergeCell ref="F15:G15"/>
    <mergeCell ref="H15:I15"/>
    <mergeCell ref="J15:K15"/>
    <mergeCell ref="L15:M15"/>
    <mergeCell ref="N15:O15"/>
    <mergeCell ref="A14:C14"/>
    <mergeCell ref="D14:E14"/>
    <mergeCell ref="F14:G14"/>
    <mergeCell ref="H14:I14"/>
    <mergeCell ref="J14:K14"/>
    <mergeCell ref="L14:M14"/>
    <mergeCell ref="N16:O16"/>
    <mergeCell ref="A17:C17"/>
    <mergeCell ref="D17:E17"/>
    <mergeCell ref="F17:G17"/>
    <mergeCell ref="H17:I17"/>
    <mergeCell ref="J17:K17"/>
    <mergeCell ref="L17:M17"/>
    <mergeCell ref="N17:O17"/>
    <mergeCell ref="A16:C16"/>
    <mergeCell ref="D16:E16"/>
    <mergeCell ref="F16:G16"/>
    <mergeCell ref="H16:I16"/>
    <mergeCell ref="J16:K16"/>
    <mergeCell ref="L16:M16"/>
    <mergeCell ref="N18:O18"/>
    <mergeCell ref="A19:C19"/>
    <mergeCell ref="D19:E19"/>
    <mergeCell ref="F19:G19"/>
    <mergeCell ref="H19:I19"/>
    <mergeCell ref="J19:K19"/>
    <mergeCell ref="L19:M19"/>
    <mergeCell ref="N19:O19"/>
    <mergeCell ref="A18:C18"/>
    <mergeCell ref="D18:E18"/>
    <mergeCell ref="F18:G18"/>
    <mergeCell ref="H18:I18"/>
    <mergeCell ref="J18:K18"/>
    <mergeCell ref="L18:M18"/>
    <mergeCell ref="N20:O20"/>
    <mergeCell ref="A21:C21"/>
    <mergeCell ref="D21:E21"/>
    <mergeCell ref="F21:G21"/>
    <mergeCell ref="H21:I21"/>
    <mergeCell ref="J21:K21"/>
    <mergeCell ref="L21:M21"/>
    <mergeCell ref="N21:O21"/>
    <mergeCell ref="A20:C20"/>
    <mergeCell ref="D20:E20"/>
    <mergeCell ref="F20:G20"/>
    <mergeCell ref="H20:I20"/>
    <mergeCell ref="J20:K20"/>
    <mergeCell ref="L20:M20"/>
    <mergeCell ref="N22:O22"/>
    <mergeCell ref="A23:C23"/>
    <mergeCell ref="D23:E23"/>
    <mergeCell ref="F23:G23"/>
    <mergeCell ref="H23:I23"/>
    <mergeCell ref="J23:K23"/>
    <mergeCell ref="L23:M23"/>
    <mergeCell ref="N23:O23"/>
    <mergeCell ref="A22:C22"/>
    <mergeCell ref="D22:E22"/>
    <mergeCell ref="F22:G22"/>
    <mergeCell ref="H22:I22"/>
    <mergeCell ref="J22:K22"/>
    <mergeCell ref="L22:M22"/>
    <mergeCell ref="N24:O24"/>
    <mergeCell ref="A25:C25"/>
    <mergeCell ref="D25:E25"/>
    <mergeCell ref="F25:G25"/>
    <mergeCell ref="H25:I25"/>
    <mergeCell ref="J25:K25"/>
    <mergeCell ref="L25:M25"/>
    <mergeCell ref="N25:O25"/>
    <mergeCell ref="A24:C24"/>
    <mergeCell ref="D24:E24"/>
    <mergeCell ref="F24:G24"/>
    <mergeCell ref="H24:I24"/>
    <mergeCell ref="J24:K24"/>
    <mergeCell ref="L24:M24"/>
    <mergeCell ref="A39:O39"/>
    <mergeCell ref="B41:C41"/>
    <mergeCell ref="D41:E41"/>
    <mergeCell ref="F41:G41"/>
    <mergeCell ref="H41:J41"/>
    <mergeCell ref="K41:L41"/>
    <mergeCell ref="M41:O41"/>
    <mergeCell ref="A27:O27"/>
    <mergeCell ref="A30:J30"/>
    <mergeCell ref="A31:A32"/>
    <mergeCell ref="B31:C31"/>
    <mergeCell ref="D31:F31"/>
    <mergeCell ref="G31:I31"/>
    <mergeCell ref="J31:L31"/>
    <mergeCell ref="M31:O31"/>
    <mergeCell ref="B42:C42"/>
    <mergeCell ref="D42:E42"/>
    <mergeCell ref="F42:G42"/>
    <mergeCell ref="H42:J42"/>
    <mergeCell ref="K42:L42"/>
    <mergeCell ref="M42:O42"/>
    <mergeCell ref="B44:C44"/>
    <mergeCell ref="D44:E44"/>
    <mergeCell ref="F44:G44"/>
    <mergeCell ref="H44:J44"/>
    <mergeCell ref="K44:L44"/>
    <mergeCell ref="M44:O44"/>
    <mergeCell ref="B43:C43"/>
    <mergeCell ref="D43:E43"/>
    <mergeCell ref="F43:G43"/>
    <mergeCell ref="H43:J43"/>
    <mergeCell ref="K43:L43"/>
    <mergeCell ref="M43:O43"/>
    <mergeCell ref="A47:O47"/>
    <mergeCell ref="A49:C49"/>
    <mergeCell ref="D49:F49"/>
    <mergeCell ref="G49:I49"/>
    <mergeCell ref="J49:L49"/>
    <mergeCell ref="M49:O49"/>
    <mergeCell ref="B45:C45"/>
    <mergeCell ref="D45:E45"/>
    <mergeCell ref="F45:G45"/>
    <mergeCell ref="H45:J45"/>
    <mergeCell ref="K45:L45"/>
    <mergeCell ref="M45:O45"/>
    <mergeCell ref="A50:C50"/>
    <mergeCell ref="D50:F50"/>
    <mergeCell ref="G50:I50"/>
    <mergeCell ref="J50:L50"/>
    <mergeCell ref="M50:O50"/>
    <mergeCell ref="A51:C51"/>
    <mergeCell ref="D51:F51"/>
    <mergeCell ref="G51:I51"/>
    <mergeCell ref="J51:L51"/>
    <mergeCell ref="M51:O51"/>
    <mergeCell ref="A52:C52"/>
    <mergeCell ref="D52:F52"/>
    <mergeCell ref="G52:I52"/>
    <mergeCell ref="J52:L52"/>
    <mergeCell ref="M52:O52"/>
    <mergeCell ref="A54:C54"/>
    <mergeCell ref="D54:F54"/>
    <mergeCell ref="G54:I54"/>
    <mergeCell ref="J54:L54"/>
    <mergeCell ref="M54:O54"/>
    <mergeCell ref="A53:C53"/>
    <mergeCell ref="D53:F53"/>
    <mergeCell ref="G53:I53"/>
    <mergeCell ref="J53:L53"/>
    <mergeCell ref="M53:O53"/>
    <mergeCell ref="A55:C55"/>
    <mergeCell ref="D55:F55"/>
    <mergeCell ref="G55:I55"/>
    <mergeCell ref="J55:L55"/>
    <mergeCell ref="M55:O55"/>
    <mergeCell ref="A56:C56"/>
    <mergeCell ref="D56:F56"/>
    <mergeCell ref="G56:I56"/>
    <mergeCell ref="J56:L56"/>
    <mergeCell ref="M56:O56"/>
    <mergeCell ref="A57:C57"/>
    <mergeCell ref="D57:F57"/>
    <mergeCell ref="G57:I57"/>
    <mergeCell ref="J57:L57"/>
    <mergeCell ref="M57:O57"/>
    <mergeCell ref="A58:C58"/>
    <mergeCell ref="D58:F58"/>
    <mergeCell ref="G58:I58"/>
    <mergeCell ref="J58:L58"/>
    <mergeCell ref="M58:O58"/>
    <mergeCell ref="A60:C60"/>
    <mergeCell ref="D60:F60"/>
    <mergeCell ref="G60:I60"/>
    <mergeCell ref="J60:L60"/>
    <mergeCell ref="M60:O60"/>
    <mergeCell ref="A59:C59"/>
    <mergeCell ref="D59:F59"/>
    <mergeCell ref="G59:I59"/>
    <mergeCell ref="J59:L59"/>
    <mergeCell ref="M59:O59"/>
  </mergeCells>
  <printOptions horizontalCentered="1"/>
  <pageMargins left="0.59055118110236227" right="0.59055118110236227" top="0.59055118110236227" bottom="0.59055118110236227" header="0" footer="0"/>
  <pageSetup paperSize="9" scale="48" fitToHeight="3" orientation="landscape" r:id="rId1"/>
  <headerFooter alignWithMargins="0"/>
  <rowBreaks count="1" manualBreakCount="1">
    <brk id="27" max="14" man="1"/>
  </rowBreaks>
  <ignoredErrors>
    <ignoredError sqref="K45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E59"/>
  <sheetViews>
    <sheetView view="pageBreakPreview" topLeftCell="A10" zoomScale="60" zoomScaleNormal="60" workbookViewId="0">
      <selection activeCell="AJ15" sqref="AJ15"/>
    </sheetView>
  </sheetViews>
  <sheetFormatPr defaultColWidth="9.140625" defaultRowHeight="20.25"/>
  <cols>
    <col min="1" max="1" width="8.28515625" style="24" customWidth="1"/>
    <col min="2" max="2" width="23.28515625" style="24" customWidth="1"/>
    <col min="3" max="5" width="11.28515625" style="24" customWidth="1"/>
    <col min="6" max="6" width="7" style="24" customWidth="1"/>
    <col min="7" max="7" width="15.28515625" style="24" customWidth="1"/>
    <col min="8" max="10" width="11" style="24" customWidth="1"/>
    <col min="11" max="11" width="9" style="24" customWidth="1"/>
    <col min="12" max="12" width="15.28515625" style="24" customWidth="1"/>
    <col min="13" max="13" width="8.7109375" style="24" customWidth="1"/>
    <col min="14" max="16" width="11" style="24" customWidth="1"/>
    <col min="17" max="17" width="15.85546875" style="24" customWidth="1"/>
    <col min="18" max="19" width="11" style="24" customWidth="1"/>
    <col min="20" max="20" width="12.140625" style="24" customWidth="1"/>
    <col min="21" max="21" width="11.5703125" style="24" customWidth="1"/>
    <col min="22" max="22" width="15" style="24" customWidth="1"/>
    <col min="23" max="26" width="11" style="24" customWidth="1"/>
    <col min="27" max="27" width="14.7109375" style="24" customWidth="1"/>
    <col min="28" max="28" width="10.140625" style="24" customWidth="1"/>
    <col min="29" max="29" width="11" style="24" customWidth="1"/>
    <col min="30" max="30" width="11.28515625" style="24" customWidth="1"/>
    <col min="31" max="31" width="11" style="24" customWidth="1"/>
    <col min="32" max="16384" width="9.140625" style="24"/>
  </cols>
  <sheetData>
    <row r="1" spans="1:31">
      <c r="A1" s="399"/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Q1" s="256"/>
      <c r="R1" s="256"/>
      <c r="S1" s="256"/>
      <c r="T1" s="256"/>
      <c r="U1" s="256"/>
      <c r="AB1" s="656" t="s">
        <v>350</v>
      </c>
      <c r="AC1" s="657"/>
      <c r="AD1" s="657"/>
      <c r="AE1" s="657"/>
    </row>
    <row r="2" spans="1:31" ht="18.75" customHeight="1">
      <c r="B2" s="34" t="s">
        <v>346</v>
      </c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412"/>
      <c r="W2" s="412"/>
      <c r="X2" s="412"/>
      <c r="Y2" s="412"/>
      <c r="Z2" s="412"/>
      <c r="AA2" s="412"/>
      <c r="AB2" s="412"/>
      <c r="AC2" s="412"/>
      <c r="AD2" s="412"/>
      <c r="AE2" s="412"/>
    </row>
    <row r="3" spans="1:31" ht="31.5" customHeight="1">
      <c r="A3" s="419"/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2"/>
      <c r="U3" s="412"/>
      <c r="V3" s="412"/>
      <c r="W3" s="412"/>
      <c r="X3" s="412"/>
      <c r="Y3" s="412"/>
      <c r="Z3" s="412"/>
      <c r="AA3" s="412"/>
      <c r="AB3" s="412"/>
      <c r="AC3" s="412"/>
      <c r="AD3" s="658" t="s">
        <v>331</v>
      </c>
      <c r="AE3" s="659"/>
    </row>
    <row r="4" spans="1:31" ht="41.25" customHeight="1">
      <c r="A4" s="660" t="s">
        <v>46</v>
      </c>
      <c r="B4" s="660" t="s">
        <v>133</v>
      </c>
      <c r="C4" s="630" t="s">
        <v>134</v>
      </c>
      <c r="D4" s="631"/>
      <c r="E4" s="631"/>
      <c r="F4" s="632"/>
      <c r="G4" s="630" t="s">
        <v>194</v>
      </c>
      <c r="H4" s="631"/>
      <c r="I4" s="631"/>
      <c r="J4" s="631"/>
      <c r="K4" s="631"/>
      <c r="L4" s="631"/>
      <c r="M4" s="632"/>
      <c r="N4" s="544" t="s">
        <v>135</v>
      </c>
      <c r="O4" s="545"/>
      <c r="P4" s="545"/>
      <c r="Q4" s="545"/>
      <c r="R4" s="545"/>
      <c r="S4" s="545"/>
      <c r="T4" s="545"/>
      <c r="U4" s="545"/>
      <c r="V4" s="545"/>
      <c r="W4" s="545"/>
      <c r="X4" s="545"/>
      <c r="Y4" s="546"/>
      <c r="Z4" s="630" t="s">
        <v>598</v>
      </c>
      <c r="AA4" s="631"/>
      <c r="AB4" s="632"/>
      <c r="AC4" s="639" t="s">
        <v>599</v>
      </c>
      <c r="AD4" s="640"/>
      <c r="AE4" s="641"/>
    </row>
    <row r="5" spans="1:31" ht="53.25" customHeight="1">
      <c r="A5" s="661"/>
      <c r="B5" s="661"/>
      <c r="C5" s="636"/>
      <c r="D5" s="637"/>
      <c r="E5" s="637"/>
      <c r="F5" s="638"/>
      <c r="G5" s="636"/>
      <c r="H5" s="637"/>
      <c r="I5" s="637"/>
      <c r="J5" s="637"/>
      <c r="K5" s="637"/>
      <c r="L5" s="637"/>
      <c r="M5" s="638"/>
      <c r="N5" s="544" t="s">
        <v>595</v>
      </c>
      <c r="O5" s="545"/>
      <c r="P5" s="545"/>
      <c r="Q5" s="546"/>
      <c r="R5" s="544" t="s">
        <v>596</v>
      </c>
      <c r="S5" s="545"/>
      <c r="T5" s="545"/>
      <c r="U5" s="546"/>
      <c r="V5" s="544" t="s">
        <v>597</v>
      </c>
      <c r="W5" s="545"/>
      <c r="X5" s="545"/>
      <c r="Y5" s="546"/>
      <c r="Z5" s="637"/>
      <c r="AA5" s="637"/>
      <c r="AB5" s="638"/>
      <c r="AC5" s="645"/>
      <c r="AD5" s="646"/>
      <c r="AE5" s="647"/>
    </row>
    <row r="6" spans="1:31" ht="27" customHeight="1">
      <c r="A6" s="405">
        <v>1</v>
      </c>
      <c r="B6" s="257">
        <v>2</v>
      </c>
      <c r="C6" s="544">
        <v>3</v>
      </c>
      <c r="D6" s="545"/>
      <c r="E6" s="545"/>
      <c r="F6" s="546"/>
      <c r="G6" s="544">
        <v>4</v>
      </c>
      <c r="H6" s="545"/>
      <c r="I6" s="545"/>
      <c r="J6" s="545"/>
      <c r="K6" s="545"/>
      <c r="L6" s="545"/>
      <c r="M6" s="546"/>
      <c r="N6" s="567">
        <v>5</v>
      </c>
      <c r="O6" s="568"/>
      <c r="P6" s="568"/>
      <c r="Q6" s="569"/>
      <c r="R6" s="567">
        <v>6</v>
      </c>
      <c r="S6" s="568"/>
      <c r="T6" s="568"/>
      <c r="U6" s="569"/>
      <c r="V6" s="567">
        <v>7</v>
      </c>
      <c r="W6" s="568"/>
      <c r="X6" s="568"/>
      <c r="Y6" s="569"/>
      <c r="Z6" s="568">
        <v>8</v>
      </c>
      <c r="AA6" s="568"/>
      <c r="AB6" s="569"/>
      <c r="AC6" s="567">
        <v>9</v>
      </c>
      <c r="AD6" s="568"/>
      <c r="AE6" s="569"/>
    </row>
    <row r="7" spans="1:31" ht="28.5" customHeight="1">
      <c r="A7" s="648" t="s">
        <v>49</v>
      </c>
      <c r="B7" s="649"/>
      <c r="C7" s="544"/>
      <c r="D7" s="545"/>
      <c r="E7" s="545"/>
      <c r="F7" s="546"/>
      <c r="G7" s="559"/>
      <c r="H7" s="560"/>
      <c r="I7" s="560"/>
      <c r="J7" s="560"/>
      <c r="K7" s="560"/>
      <c r="L7" s="560"/>
      <c r="M7" s="561"/>
      <c r="N7" s="650" t="e">
        <f>SUM(#REF!)</f>
        <v>#REF!</v>
      </c>
      <c r="O7" s="651"/>
      <c r="P7" s="651"/>
      <c r="Q7" s="652"/>
      <c r="R7" s="650" t="e">
        <f>SUM(#REF!)</f>
        <v>#REF!</v>
      </c>
      <c r="S7" s="651"/>
      <c r="T7" s="651"/>
      <c r="U7" s="652"/>
      <c r="V7" s="653" t="e">
        <f>SUM(#REF!)</f>
        <v>#REF!</v>
      </c>
      <c r="W7" s="654"/>
      <c r="X7" s="654"/>
      <c r="Y7" s="655"/>
      <c r="Z7" s="618" t="e">
        <f>(V7/R7)*100</f>
        <v>#REF!</v>
      </c>
      <c r="AA7" s="618"/>
      <c r="AB7" s="619"/>
      <c r="AC7" s="629" t="e">
        <f>(V7/N7)*100</f>
        <v>#REF!</v>
      </c>
      <c r="AD7" s="618"/>
      <c r="AE7" s="619"/>
    </row>
    <row r="8" spans="1:31" ht="18.75" customHeight="1">
      <c r="A8" s="181"/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0"/>
      <c r="N8" s="180"/>
      <c r="O8" s="180"/>
      <c r="P8" s="180"/>
      <c r="Q8" s="258"/>
      <c r="R8" s="258"/>
      <c r="S8" s="258"/>
      <c r="T8" s="258"/>
      <c r="U8" s="258"/>
      <c r="V8" s="258"/>
      <c r="W8" s="259"/>
      <c r="X8" s="259"/>
      <c r="Y8" s="259"/>
      <c r="Z8" s="259"/>
      <c r="AA8" s="259"/>
      <c r="AB8" s="259"/>
      <c r="AC8" s="259"/>
      <c r="AD8" s="259"/>
      <c r="AE8" s="259"/>
    </row>
    <row r="9" spans="1:31" s="34" customFormat="1" ht="18.75" customHeight="1">
      <c r="B9" s="34" t="s">
        <v>347</v>
      </c>
    </row>
    <row r="10" spans="1:31" s="34" customFormat="1" ht="21" customHeight="1">
      <c r="AD10" s="34" t="s">
        <v>331</v>
      </c>
    </row>
    <row r="11" spans="1:31" ht="39.75" customHeight="1">
      <c r="A11" s="537" t="s">
        <v>46</v>
      </c>
      <c r="B11" s="537" t="s">
        <v>136</v>
      </c>
      <c r="C11" s="503" t="s">
        <v>133</v>
      </c>
      <c r="D11" s="503"/>
      <c r="E11" s="503"/>
      <c r="F11" s="503"/>
      <c r="G11" s="630" t="s">
        <v>194</v>
      </c>
      <c r="H11" s="631"/>
      <c r="I11" s="631"/>
      <c r="J11" s="631"/>
      <c r="K11" s="631"/>
      <c r="L11" s="631"/>
      <c r="M11" s="632"/>
      <c r="N11" s="630" t="s">
        <v>137</v>
      </c>
      <c r="O11" s="631"/>
      <c r="P11" s="632"/>
      <c r="Q11" s="630" t="s">
        <v>135</v>
      </c>
      <c r="R11" s="631"/>
      <c r="S11" s="631"/>
      <c r="T11" s="631"/>
      <c r="U11" s="631"/>
      <c r="V11" s="631"/>
      <c r="W11" s="631"/>
      <c r="X11" s="631"/>
      <c r="Y11" s="632"/>
      <c r="Z11" s="639" t="s">
        <v>598</v>
      </c>
      <c r="AA11" s="640"/>
      <c r="AB11" s="641"/>
      <c r="AC11" s="639" t="s">
        <v>599</v>
      </c>
      <c r="AD11" s="640"/>
      <c r="AE11" s="641"/>
    </row>
    <row r="12" spans="1:31" ht="18.75" customHeight="1">
      <c r="A12" s="537"/>
      <c r="B12" s="537"/>
      <c r="C12" s="503"/>
      <c r="D12" s="503"/>
      <c r="E12" s="503"/>
      <c r="F12" s="503"/>
      <c r="G12" s="633"/>
      <c r="H12" s="634"/>
      <c r="I12" s="634"/>
      <c r="J12" s="634"/>
      <c r="K12" s="634"/>
      <c r="L12" s="634"/>
      <c r="M12" s="635"/>
      <c r="N12" s="633"/>
      <c r="O12" s="634"/>
      <c r="P12" s="635"/>
      <c r="Q12" s="503" t="s">
        <v>595</v>
      </c>
      <c r="R12" s="503"/>
      <c r="S12" s="503"/>
      <c r="T12" s="503" t="s">
        <v>596</v>
      </c>
      <c r="U12" s="503"/>
      <c r="V12" s="503"/>
      <c r="W12" s="503" t="s">
        <v>600</v>
      </c>
      <c r="X12" s="503"/>
      <c r="Y12" s="503"/>
      <c r="Z12" s="642"/>
      <c r="AA12" s="643"/>
      <c r="AB12" s="644"/>
      <c r="AC12" s="642"/>
      <c r="AD12" s="643"/>
      <c r="AE12" s="644"/>
    </row>
    <row r="13" spans="1:31" ht="56.25" customHeight="1">
      <c r="A13" s="537"/>
      <c r="B13" s="537"/>
      <c r="C13" s="503"/>
      <c r="D13" s="503"/>
      <c r="E13" s="503"/>
      <c r="F13" s="503"/>
      <c r="G13" s="636"/>
      <c r="H13" s="637"/>
      <c r="I13" s="637"/>
      <c r="J13" s="637"/>
      <c r="K13" s="637"/>
      <c r="L13" s="637"/>
      <c r="M13" s="638"/>
      <c r="N13" s="636"/>
      <c r="O13" s="637"/>
      <c r="P13" s="638"/>
      <c r="Q13" s="503"/>
      <c r="R13" s="503"/>
      <c r="S13" s="503"/>
      <c r="T13" s="503"/>
      <c r="U13" s="503"/>
      <c r="V13" s="503"/>
      <c r="W13" s="503"/>
      <c r="X13" s="503"/>
      <c r="Y13" s="503"/>
      <c r="Z13" s="645"/>
      <c r="AA13" s="646"/>
      <c r="AB13" s="647"/>
      <c r="AC13" s="645"/>
      <c r="AD13" s="646"/>
      <c r="AE13" s="647"/>
    </row>
    <row r="14" spans="1:31" ht="33" customHeight="1">
      <c r="A14" s="405">
        <v>1</v>
      </c>
      <c r="B14" s="405">
        <v>2</v>
      </c>
      <c r="C14" s="544">
        <v>3</v>
      </c>
      <c r="D14" s="545"/>
      <c r="E14" s="545"/>
      <c r="F14" s="546"/>
      <c r="G14" s="544">
        <v>4</v>
      </c>
      <c r="H14" s="545"/>
      <c r="I14" s="545"/>
      <c r="J14" s="545"/>
      <c r="K14" s="545"/>
      <c r="L14" s="545"/>
      <c r="M14" s="546"/>
      <c r="N14" s="544">
        <v>5</v>
      </c>
      <c r="O14" s="545"/>
      <c r="P14" s="546"/>
      <c r="Q14" s="544">
        <v>6</v>
      </c>
      <c r="R14" s="545"/>
      <c r="S14" s="546"/>
      <c r="T14" s="544">
        <v>7</v>
      </c>
      <c r="U14" s="545"/>
      <c r="V14" s="546"/>
      <c r="W14" s="544">
        <v>8</v>
      </c>
      <c r="X14" s="545"/>
      <c r="Y14" s="546"/>
      <c r="Z14" s="544">
        <v>9</v>
      </c>
      <c r="AA14" s="545"/>
      <c r="AB14" s="546"/>
      <c r="AC14" s="544">
        <v>10</v>
      </c>
      <c r="AD14" s="545"/>
      <c r="AE14" s="546"/>
    </row>
    <row r="15" spans="1:31" ht="27.75" customHeight="1">
      <c r="A15" s="260">
        <v>1</v>
      </c>
      <c r="B15" s="323">
        <v>45300</v>
      </c>
      <c r="C15" s="557" t="s">
        <v>510</v>
      </c>
      <c r="D15" s="557"/>
      <c r="E15" s="557"/>
      <c r="F15" s="557"/>
      <c r="G15" s="627" t="s">
        <v>491</v>
      </c>
      <c r="H15" s="438"/>
      <c r="I15" s="438"/>
      <c r="J15" s="438"/>
      <c r="K15" s="438"/>
      <c r="L15" s="438"/>
      <c r="M15" s="628"/>
      <c r="N15" s="624" t="s">
        <v>543</v>
      </c>
      <c r="O15" s="625"/>
      <c r="P15" s="626"/>
      <c r="Q15" s="560">
        <v>30</v>
      </c>
      <c r="R15" s="560"/>
      <c r="S15" s="561"/>
      <c r="T15" s="560">
        <v>0</v>
      </c>
      <c r="U15" s="560"/>
      <c r="V15" s="561"/>
      <c r="W15" s="560">
        <v>0</v>
      </c>
      <c r="X15" s="560"/>
      <c r="Y15" s="561"/>
      <c r="Z15" s="618" t="e">
        <f>(W15/T15)*100</f>
        <v>#DIV/0!</v>
      </c>
      <c r="AA15" s="618"/>
      <c r="AB15" s="619"/>
      <c r="AC15" s="620">
        <f>(W15/Q15)*100</f>
        <v>0</v>
      </c>
      <c r="AD15" s="620"/>
      <c r="AE15" s="621"/>
    </row>
    <row r="16" spans="1:31" ht="30" customHeight="1">
      <c r="A16" s="622" t="s">
        <v>49</v>
      </c>
      <c r="B16" s="623"/>
      <c r="C16" s="557"/>
      <c r="D16" s="557"/>
      <c r="E16" s="557"/>
      <c r="F16" s="557"/>
      <c r="G16" s="559"/>
      <c r="H16" s="560"/>
      <c r="I16" s="560"/>
      <c r="J16" s="560"/>
      <c r="K16" s="560"/>
      <c r="L16" s="560"/>
      <c r="M16" s="561"/>
      <c r="N16" s="624"/>
      <c r="O16" s="625"/>
      <c r="P16" s="626"/>
      <c r="Q16" s="702">
        <f>SUM(Q15:Q15)</f>
        <v>30</v>
      </c>
      <c r="R16" s="702"/>
      <c r="S16" s="703"/>
      <c r="T16" s="702">
        <f t="shared" ref="T16" si="0">SUM(T15:T15)</f>
        <v>0</v>
      </c>
      <c r="U16" s="702"/>
      <c r="V16" s="703"/>
      <c r="W16" s="702">
        <f t="shared" ref="W16" si="1">SUM(W15:W15)</f>
        <v>0</v>
      </c>
      <c r="X16" s="702"/>
      <c r="Y16" s="703"/>
      <c r="Z16" s="618" t="e">
        <f>(W16/T16)*100</f>
        <v>#DIV/0!</v>
      </c>
      <c r="AA16" s="618"/>
      <c r="AB16" s="619"/>
      <c r="AC16" s="620">
        <f>(W16/Q16)*100</f>
        <v>0</v>
      </c>
      <c r="AD16" s="620"/>
      <c r="AE16" s="621"/>
    </row>
    <row r="17" spans="1:31" ht="6.75" customHeight="1">
      <c r="A17" s="399"/>
      <c r="B17" s="399"/>
      <c r="C17" s="399"/>
      <c r="D17" s="399"/>
      <c r="E17" s="399"/>
      <c r="F17" s="399"/>
      <c r="G17" s="399"/>
      <c r="H17" s="399"/>
      <c r="I17" s="399"/>
      <c r="J17" s="399"/>
      <c r="K17" s="399"/>
      <c r="L17" s="399"/>
      <c r="M17" s="399"/>
      <c r="N17" s="399"/>
      <c r="O17" s="399"/>
      <c r="Q17" s="256"/>
      <c r="R17" s="256"/>
      <c r="S17" s="256"/>
      <c r="T17" s="256"/>
      <c r="U17" s="256"/>
      <c r="AE17" s="256"/>
    </row>
    <row r="18" spans="1:31" s="34" customFormat="1" ht="18.75" customHeight="1">
      <c r="B18" s="34" t="s">
        <v>638</v>
      </c>
    </row>
    <row r="19" spans="1:31">
      <c r="A19" s="261"/>
      <c r="B19" s="261"/>
      <c r="C19" s="261"/>
      <c r="D19" s="261"/>
      <c r="E19" s="261"/>
      <c r="F19" s="261"/>
      <c r="G19" s="261"/>
      <c r="H19" s="409"/>
      <c r="I19" s="409"/>
      <c r="J19" s="409"/>
      <c r="K19" s="409"/>
      <c r="L19" s="409"/>
      <c r="M19" s="409"/>
      <c r="N19" s="409"/>
      <c r="O19" s="409"/>
      <c r="P19" s="409"/>
      <c r="Q19" s="409"/>
      <c r="R19" s="409"/>
      <c r="S19" s="409"/>
      <c r="T19" s="409"/>
      <c r="U19" s="409"/>
      <c r="V19" s="261"/>
      <c r="AE19" s="256" t="s">
        <v>320</v>
      </c>
    </row>
    <row r="20" spans="1:31" ht="39" customHeight="1">
      <c r="A20" s="503" t="s">
        <v>46</v>
      </c>
      <c r="B20" s="503" t="s">
        <v>156</v>
      </c>
      <c r="C20" s="503"/>
      <c r="D20" s="503"/>
      <c r="E20" s="503"/>
      <c r="F20" s="503"/>
      <c r="G20" s="503" t="s">
        <v>48</v>
      </c>
      <c r="H20" s="503"/>
      <c r="I20" s="503"/>
      <c r="J20" s="503"/>
      <c r="K20" s="503"/>
      <c r="L20" s="503" t="s">
        <v>76</v>
      </c>
      <c r="M20" s="503"/>
      <c r="N20" s="503"/>
      <c r="O20" s="503"/>
      <c r="P20" s="503"/>
      <c r="Q20" s="503" t="s">
        <v>176</v>
      </c>
      <c r="R20" s="503"/>
      <c r="S20" s="503"/>
      <c r="T20" s="503"/>
      <c r="U20" s="503"/>
      <c r="V20" s="503" t="s">
        <v>96</v>
      </c>
      <c r="W20" s="503"/>
      <c r="X20" s="503"/>
      <c r="Y20" s="503"/>
      <c r="Z20" s="503"/>
      <c r="AA20" s="503" t="s">
        <v>49</v>
      </c>
      <c r="AB20" s="503"/>
      <c r="AC20" s="503"/>
      <c r="AD20" s="503"/>
      <c r="AE20" s="503"/>
    </row>
    <row r="21" spans="1:31" ht="36" customHeight="1">
      <c r="A21" s="503"/>
      <c r="B21" s="503"/>
      <c r="C21" s="503"/>
      <c r="D21" s="503"/>
      <c r="E21" s="503"/>
      <c r="F21" s="503"/>
      <c r="G21" s="503" t="s">
        <v>71</v>
      </c>
      <c r="H21" s="503" t="s">
        <v>78</v>
      </c>
      <c r="I21" s="503"/>
      <c r="J21" s="503"/>
      <c r="K21" s="503"/>
      <c r="L21" s="503" t="s">
        <v>71</v>
      </c>
      <c r="M21" s="503" t="s">
        <v>78</v>
      </c>
      <c r="N21" s="503"/>
      <c r="O21" s="503"/>
      <c r="P21" s="503"/>
      <c r="Q21" s="503" t="s">
        <v>71</v>
      </c>
      <c r="R21" s="503" t="s">
        <v>78</v>
      </c>
      <c r="S21" s="503"/>
      <c r="T21" s="503"/>
      <c r="U21" s="503"/>
      <c r="V21" s="503" t="s">
        <v>71</v>
      </c>
      <c r="W21" s="503" t="s">
        <v>78</v>
      </c>
      <c r="X21" s="503"/>
      <c r="Y21" s="503"/>
      <c r="Z21" s="503"/>
      <c r="AA21" s="503" t="s">
        <v>71</v>
      </c>
      <c r="AB21" s="503" t="s">
        <v>78</v>
      </c>
      <c r="AC21" s="503"/>
      <c r="AD21" s="503"/>
      <c r="AE21" s="503"/>
    </row>
    <row r="22" spans="1:31" ht="36.75" customHeight="1">
      <c r="A22" s="503"/>
      <c r="B22" s="503"/>
      <c r="C22" s="503"/>
      <c r="D22" s="503"/>
      <c r="E22" s="503"/>
      <c r="F22" s="503"/>
      <c r="G22" s="503"/>
      <c r="H22" s="403" t="s">
        <v>65</v>
      </c>
      <c r="I22" s="403" t="s">
        <v>66</v>
      </c>
      <c r="J22" s="403" t="s">
        <v>64</v>
      </c>
      <c r="K22" s="403" t="s">
        <v>63</v>
      </c>
      <c r="L22" s="503"/>
      <c r="M22" s="403" t="s">
        <v>65</v>
      </c>
      <c r="N22" s="403" t="s">
        <v>66</v>
      </c>
      <c r="O22" s="403" t="s">
        <v>64</v>
      </c>
      <c r="P22" s="403" t="s">
        <v>63</v>
      </c>
      <c r="Q22" s="503"/>
      <c r="R22" s="403" t="s">
        <v>65</v>
      </c>
      <c r="S22" s="403" t="s">
        <v>66</v>
      </c>
      <c r="T22" s="403" t="s">
        <v>64</v>
      </c>
      <c r="U22" s="403" t="s">
        <v>63</v>
      </c>
      <c r="V22" s="503"/>
      <c r="W22" s="403" t="s">
        <v>65</v>
      </c>
      <c r="X22" s="403" t="s">
        <v>66</v>
      </c>
      <c r="Y22" s="403" t="s">
        <v>64</v>
      </c>
      <c r="Z22" s="403" t="s">
        <v>63</v>
      </c>
      <c r="AA22" s="503"/>
      <c r="AB22" s="403" t="s">
        <v>65</v>
      </c>
      <c r="AC22" s="403" t="s">
        <v>66</v>
      </c>
      <c r="AD22" s="403" t="s">
        <v>64</v>
      </c>
      <c r="AE22" s="403" t="s">
        <v>63</v>
      </c>
    </row>
    <row r="23" spans="1:31" ht="51" customHeight="1">
      <c r="A23" s="403">
        <v>1</v>
      </c>
      <c r="B23" s="503">
        <v>2</v>
      </c>
      <c r="C23" s="503"/>
      <c r="D23" s="503"/>
      <c r="E23" s="503"/>
      <c r="F23" s="503"/>
      <c r="G23" s="403">
        <v>3</v>
      </c>
      <c r="H23" s="403">
        <v>4</v>
      </c>
      <c r="I23" s="403">
        <v>5</v>
      </c>
      <c r="J23" s="403">
        <v>6</v>
      </c>
      <c r="K23" s="403">
        <v>7</v>
      </c>
      <c r="L23" s="403">
        <v>8</v>
      </c>
      <c r="M23" s="403">
        <v>9</v>
      </c>
      <c r="N23" s="403">
        <v>10</v>
      </c>
      <c r="O23" s="403">
        <v>11</v>
      </c>
      <c r="P23" s="403">
        <v>12</v>
      </c>
      <c r="Q23" s="403">
        <v>13</v>
      </c>
      <c r="R23" s="403">
        <v>14</v>
      </c>
      <c r="S23" s="403">
        <v>15</v>
      </c>
      <c r="T23" s="403">
        <v>16</v>
      </c>
      <c r="U23" s="403">
        <v>17</v>
      </c>
      <c r="V23" s="401">
        <v>18</v>
      </c>
      <c r="W23" s="401">
        <v>19</v>
      </c>
      <c r="X23" s="401">
        <v>20</v>
      </c>
      <c r="Y23" s="401">
        <v>21</v>
      </c>
      <c r="Z23" s="401">
        <v>22</v>
      </c>
      <c r="AA23" s="401">
        <v>23</v>
      </c>
      <c r="AB23" s="401">
        <v>24</v>
      </c>
      <c r="AC23" s="401">
        <v>25</v>
      </c>
      <c r="AD23" s="401">
        <v>26</v>
      </c>
      <c r="AE23" s="401">
        <v>27</v>
      </c>
    </row>
    <row r="24" spans="1:31" ht="37.5" customHeight="1">
      <c r="A24" s="262">
        <v>1</v>
      </c>
      <c r="B24" s="611" t="s">
        <v>523</v>
      </c>
      <c r="C24" s="612"/>
      <c r="D24" s="612"/>
      <c r="E24" s="612"/>
      <c r="F24" s="613"/>
      <c r="G24" s="704">
        <f>SUM(H24:K24)</f>
        <v>0</v>
      </c>
      <c r="H24" s="705">
        <f>SUM(H25:H26)</f>
        <v>0</v>
      </c>
      <c r="I24" s="705">
        <f t="shared" ref="I24:P24" si="2">SUM(I25:I26)</f>
        <v>0</v>
      </c>
      <c r="J24" s="705">
        <f t="shared" si="2"/>
        <v>0</v>
      </c>
      <c r="K24" s="705">
        <f t="shared" si="2"/>
        <v>0</v>
      </c>
      <c r="L24" s="704">
        <f>SUM(M24:P24)</f>
        <v>0</v>
      </c>
      <c r="M24" s="705">
        <f t="shared" si="2"/>
        <v>0</v>
      </c>
      <c r="N24" s="705">
        <f t="shared" si="2"/>
        <v>0</v>
      </c>
      <c r="O24" s="705">
        <f t="shared" si="2"/>
        <v>0</v>
      </c>
      <c r="P24" s="705">
        <f t="shared" si="2"/>
        <v>0</v>
      </c>
      <c r="Q24" s="706">
        <f t="shared" ref="Q24:Q29" si="3">SUM(R24:U24)</f>
        <v>180</v>
      </c>
      <c r="R24" s="705">
        <f>SUM(R25:R26)</f>
        <v>0</v>
      </c>
      <c r="S24" s="705">
        <f t="shared" ref="S24" si="4">SUM(S25:S26)</f>
        <v>72</v>
      </c>
      <c r="T24" s="705">
        <f t="shared" ref="T24" si="5">SUM(T25:T26)</f>
        <v>108</v>
      </c>
      <c r="U24" s="705">
        <f t="shared" ref="U24" si="6">SUM(U25:U26)</f>
        <v>0</v>
      </c>
      <c r="V24" s="704">
        <f>SUM(W24:Z24)</f>
        <v>0</v>
      </c>
      <c r="W24" s="705">
        <f t="shared" ref="W24" si="7">SUM(W25:W26)</f>
        <v>0</v>
      </c>
      <c r="X24" s="705">
        <f t="shared" ref="X24" si="8">SUM(X25:X26)</f>
        <v>0</v>
      </c>
      <c r="Y24" s="705">
        <f t="shared" ref="Y24" si="9">SUM(Y25:Y26)</f>
        <v>0</v>
      </c>
      <c r="Z24" s="705">
        <f t="shared" ref="Z24" si="10">SUM(Z25:Z26)</f>
        <v>0</v>
      </c>
      <c r="AA24" s="706">
        <f>SUM(AB24:AE24)</f>
        <v>180</v>
      </c>
      <c r="AB24" s="705">
        <f>SUM(H24,M24,R24,W24)</f>
        <v>0</v>
      </c>
      <c r="AC24" s="705">
        <f>SUM(I24,N24,S24,X24)</f>
        <v>72</v>
      </c>
      <c r="AD24" s="705">
        <f>SUM(J24,O24,T24,Y24)</f>
        <v>108</v>
      </c>
      <c r="AE24" s="705">
        <f>SUM(K24,P24,U24,Z24)</f>
        <v>0</v>
      </c>
    </row>
    <row r="25" spans="1:31" ht="26.25" customHeight="1">
      <c r="A25" s="262"/>
      <c r="B25" s="608" t="s">
        <v>627</v>
      </c>
      <c r="C25" s="609"/>
      <c r="D25" s="609"/>
      <c r="E25" s="609"/>
      <c r="F25" s="610"/>
      <c r="G25" s="263">
        <f>SUM(H25:K25)</f>
        <v>0</v>
      </c>
      <c r="H25" s="263">
        <v>0</v>
      </c>
      <c r="I25" s="263">
        <v>0</v>
      </c>
      <c r="J25" s="263">
        <v>0</v>
      </c>
      <c r="K25" s="263">
        <v>0</v>
      </c>
      <c r="L25" s="263">
        <f>SUM(M25:P25)</f>
        <v>0</v>
      </c>
      <c r="M25" s="263">
        <v>0</v>
      </c>
      <c r="N25" s="263">
        <v>0</v>
      </c>
      <c r="O25" s="263">
        <v>0</v>
      </c>
      <c r="P25" s="263">
        <v>0</v>
      </c>
      <c r="Q25" s="264">
        <f t="shared" si="3"/>
        <v>144</v>
      </c>
      <c r="R25" s="263">
        <v>0</v>
      </c>
      <c r="S25" s="264">
        <v>72</v>
      </c>
      <c r="T25" s="264">
        <v>72</v>
      </c>
      <c r="U25" s="263">
        <v>0</v>
      </c>
      <c r="V25" s="263">
        <f>SUM(W25:Z25)</f>
        <v>0</v>
      </c>
      <c r="W25" s="263">
        <v>0</v>
      </c>
      <c r="X25" s="263">
        <v>0</v>
      </c>
      <c r="Y25" s="263">
        <v>0</v>
      </c>
      <c r="Z25" s="263">
        <v>0</v>
      </c>
      <c r="AA25" s="264">
        <f>SUM(AB25:AE25)</f>
        <v>144</v>
      </c>
      <c r="AB25" s="707">
        <f t="shared" ref="AB25:AB28" si="11">SUM(H25,M25,R25,W25)</f>
        <v>0</v>
      </c>
      <c r="AC25" s="707">
        <f t="shared" ref="AC25:AC29" si="12">SUM(I25,N25,S25,X25)</f>
        <v>72</v>
      </c>
      <c r="AD25" s="707">
        <f>SUM(J25,O25,T25,Y25)</f>
        <v>72</v>
      </c>
      <c r="AE25" s="707">
        <f t="shared" ref="AE25:AE29" si="13">SUM(K25,P25,U25,Z25)</f>
        <v>0</v>
      </c>
    </row>
    <row r="26" spans="1:31" ht="26.25" customHeight="1">
      <c r="A26" s="262"/>
      <c r="B26" s="608" t="s">
        <v>626</v>
      </c>
      <c r="C26" s="609"/>
      <c r="D26" s="609"/>
      <c r="E26" s="609"/>
      <c r="F26" s="610"/>
      <c r="G26" s="263">
        <f t="shared" ref="G26:G29" si="14">SUM(H26:K26)</f>
        <v>0</v>
      </c>
      <c r="H26" s="263">
        <v>0</v>
      </c>
      <c r="I26" s="263">
        <v>0</v>
      </c>
      <c r="J26" s="263">
        <v>0</v>
      </c>
      <c r="K26" s="263">
        <v>0</v>
      </c>
      <c r="L26" s="263">
        <f t="shared" ref="L26:L29" si="15">SUM(M26:P26)</f>
        <v>0</v>
      </c>
      <c r="M26" s="263">
        <v>0</v>
      </c>
      <c r="N26" s="263">
        <v>0</v>
      </c>
      <c r="O26" s="263">
        <v>0</v>
      </c>
      <c r="P26" s="263">
        <v>0</v>
      </c>
      <c r="Q26" s="264">
        <f t="shared" si="3"/>
        <v>36</v>
      </c>
      <c r="R26" s="263">
        <v>0</v>
      </c>
      <c r="S26" s="264">
        <v>0</v>
      </c>
      <c r="T26" s="264">
        <v>36</v>
      </c>
      <c r="U26" s="263">
        <v>0</v>
      </c>
      <c r="V26" s="263">
        <f t="shared" ref="V26:V29" si="16">SUM(W26:Z26)</f>
        <v>0</v>
      </c>
      <c r="W26" s="263">
        <v>0</v>
      </c>
      <c r="X26" s="263">
        <v>0</v>
      </c>
      <c r="Y26" s="263">
        <v>0</v>
      </c>
      <c r="Z26" s="263">
        <v>0</v>
      </c>
      <c r="AA26" s="264">
        <f t="shared" ref="AA26:AA29" si="17">SUM(AB26:AE26)</f>
        <v>36</v>
      </c>
      <c r="AB26" s="707">
        <f t="shared" si="11"/>
        <v>0</v>
      </c>
      <c r="AC26" s="707">
        <f t="shared" si="12"/>
        <v>0</v>
      </c>
      <c r="AD26" s="707">
        <f>SUM(J26,O26,T26,Y26)</f>
        <v>36</v>
      </c>
      <c r="AE26" s="707">
        <f t="shared" si="13"/>
        <v>0</v>
      </c>
    </row>
    <row r="27" spans="1:31" ht="36.75" customHeight="1">
      <c r="A27" s="262">
        <v>2</v>
      </c>
      <c r="B27" s="611" t="s">
        <v>500</v>
      </c>
      <c r="C27" s="612"/>
      <c r="D27" s="612"/>
      <c r="E27" s="612"/>
      <c r="F27" s="613"/>
      <c r="G27" s="704">
        <f t="shared" si="14"/>
        <v>0</v>
      </c>
      <c r="H27" s="705">
        <f>H28</f>
        <v>0</v>
      </c>
      <c r="I27" s="705">
        <f t="shared" ref="I27:Z27" si="18">I28</f>
        <v>0</v>
      </c>
      <c r="J27" s="705">
        <f t="shared" si="18"/>
        <v>0</v>
      </c>
      <c r="K27" s="705">
        <f t="shared" si="18"/>
        <v>0</v>
      </c>
      <c r="L27" s="704">
        <f t="shared" si="15"/>
        <v>0</v>
      </c>
      <c r="M27" s="705">
        <f t="shared" si="18"/>
        <v>0</v>
      </c>
      <c r="N27" s="705">
        <f t="shared" si="18"/>
        <v>0</v>
      </c>
      <c r="O27" s="705">
        <f t="shared" si="18"/>
        <v>0</v>
      </c>
      <c r="P27" s="705">
        <f t="shared" si="18"/>
        <v>0</v>
      </c>
      <c r="Q27" s="706">
        <f t="shared" si="3"/>
        <v>80</v>
      </c>
      <c r="R27" s="705">
        <f t="shared" si="18"/>
        <v>20</v>
      </c>
      <c r="S27" s="705">
        <f t="shared" si="18"/>
        <v>20</v>
      </c>
      <c r="T27" s="705">
        <f t="shared" si="18"/>
        <v>20</v>
      </c>
      <c r="U27" s="705">
        <f t="shared" si="18"/>
        <v>20</v>
      </c>
      <c r="V27" s="704">
        <f t="shared" si="16"/>
        <v>0</v>
      </c>
      <c r="W27" s="705">
        <f t="shared" si="18"/>
        <v>0</v>
      </c>
      <c r="X27" s="705">
        <f t="shared" si="18"/>
        <v>0</v>
      </c>
      <c r="Y27" s="705">
        <f t="shared" si="18"/>
        <v>0</v>
      </c>
      <c r="Z27" s="705">
        <f t="shared" si="18"/>
        <v>0</v>
      </c>
      <c r="AA27" s="706">
        <f t="shared" si="17"/>
        <v>80</v>
      </c>
      <c r="AB27" s="705">
        <f>SUM(H27,M27,R27,W27)</f>
        <v>20</v>
      </c>
      <c r="AC27" s="705">
        <f t="shared" si="12"/>
        <v>20</v>
      </c>
      <c r="AD27" s="705">
        <f>SUM(J27,O27,T27,Y27)</f>
        <v>20</v>
      </c>
      <c r="AE27" s="705">
        <f t="shared" si="13"/>
        <v>20</v>
      </c>
    </row>
    <row r="28" spans="1:31" ht="26.25" customHeight="1">
      <c r="A28" s="262"/>
      <c r="B28" s="614" t="s">
        <v>524</v>
      </c>
      <c r="C28" s="614"/>
      <c r="D28" s="614"/>
      <c r="E28" s="614"/>
      <c r="F28" s="614"/>
      <c r="G28" s="263">
        <f t="shared" si="14"/>
        <v>0</v>
      </c>
      <c r="H28" s="263">
        <v>0</v>
      </c>
      <c r="I28" s="263">
        <v>0</v>
      </c>
      <c r="J28" s="263">
        <v>0</v>
      </c>
      <c r="K28" s="263">
        <v>0</v>
      </c>
      <c r="L28" s="263">
        <f t="shared" si="15"/>
        <v>0</v>
      </c>
      <c r="M28" s="263">
        <v>0</v>
      </c>
      <c r="N28" s="263">
        <v>0</v>
      </c>
      <c r="O28" s="263">
        <v>0</v>
      </c>
      <c r="P28" s="263">
        <v>0</v>
      </c>
      <c r="Q28" s="264">
        <f t="shared" si="3"/>
        <v>80</v>
      </c>
      <c r="R28" s="264">
        <v>20</v>
      </c>
      <c r="S28" s="264">
        <v>20</v>
      </c>
      <c r="T28" s="264">
        <v>20</v>
      </c>
      <c r="U28" s="264">
        <v>20</v>
      </c>
      <c r="V28" s="263">
        <f t="shared" si="16"/>
        <v>0</v>
      </c>
      <c r="W28" s="263">
        <v>0</v>
      </c>
      <c r="X28" s="263">
        <v>0</v>
      </c>
      <c r="Y28" s="263">
        <v>0</v>
      </c>
      <c r="Z28" s="263">
        <v>0</v>
      </c>
      <c r="AA28" s="264">
        <f t="shared" si="17"/>
        <v>80</v>
      </c>
      <c r="AB28" s="707">
        <f t="shared" si="11"/>
        <v>20</v>
      </c>
      <c r="AC28" s="707">
        <f t="shared" si="12"/>
        <v>20</v>
      </c>
      <c r="AD28" s="707">
        <f>SUM(J28,O28,T28,Y28)</f>
        <v>20</v>
      </c>
      <c r="AE28" s="707">
        <f t="shared" si="13"/>
        <v>20</v>
      </c>
    </row>
    <row r="29" spans="1:31" ht="29.25" customHeight="1">
      <c r="A29" s="615" t="s">
        <v>49</v>
      </c>
      <c r="B29" s="616"/>
      <c r="C29" s="616"/>
      <c r="D29" s="616"/>
      <c r="E29" s="616"/>
      <c r="F29" s="617"/>
      <c r="G29" s="704">
        <f t="shared" si="14"/>
        <v>0</v>
      </c>
      <c r="H29" s="705">
        <f t="shared" ref="H29:S29" si="19">SUM(H24,H27)</f>
        <v>0</v>
      </c>
      <c r="I29" s="705">
        <f t="shared" si="19"/>
        <v>0</v>
      </c>
      <c r="J29" s="705">
        <f t="shared" si="19"/>
        <v>0</v>
      </c>
      <c r="K29" s="705">
        <f t="shared" si="19"/>
        <v>0</v>
      </c>
      <c r="L29" s="704">
        <f t="shared" si="15"/>
        <v>0</v>
      </c>
      <c r="M29" s="705">
        <f t="shared" si="19"/>
        <v>0</v>
      </c>
      <c r="N29" s="705">
        <f t="shared" si="19"/>
        <v>0</v>
      </c>
      <c r="O29" s="705">
        <f t="shared" si="19"/>
        <v>0</v>
      </c>
      <c r="P29" s="705">
        <f t="shared" si="19"/>
        <v>0</v>
      </c>
      <c r="Q29" s="706">
        <f t="shared" si="3"/>
        <v>260</v>
      </c>
      <c r="R29" s="705">
        <f>SUM(R24,R27)</f>
        <v>20</v>
      </c>
      <c r="S29" s="705">
        <f t="shared" si="19"/>
        <v>92</v>
      </c>
      <c r="T29" s="705">
        <f>SUM(T24,T27)</f>
        <v>128</v>
      </c>
      <c r="U29" s="705">
        <f>SUM(U24,U27)</f>
        <v>20</v>
      </c>
      <c r="V29" s="263">
        <f t="shared" si="16"/>
        <v>0</v>
      </c>
      <c r="W29" s="705">
        <f t="shared" ref="W29:Z29" si="20">SUM(W24,W27)</f>
        <v>0</v>
      </c>
      <c r="X29" s="705">
        <f t="shared" si="20"/>
        <v>0</v>
      </c>
      <c r="Y29" s="705">
        <f t="shared" si="20"/>
        <v>0</v>
      </c>
      <c r="Z29" s="705">
        <f t="shared" si="20"/>
        <v>0</v>
      </c>
      <c r="AA29" s="706">
        <f t="shared" si="17"/>
        <v>260</v>
      </c>
      <c r="AB29" s="705">
        <f t="shared" ref="AB29" si="21">AB27</f>
        <v>20</v>
      </c>
      <c r="AC29" s="705">
        <f t="shared" si="12"/>
        <v>92</v>
      </c>
      <c r="AD29" s="705">
        <f>SUM(J29,O29,T29,Y29)</f>
        <v>128</v>
      </c>
      <c r="AE29" s="705">
        <f t="shared" si="13"/>
        <v>20</v>
      </c>
    </row>
    <row r="30" spans="1:31" ht="28.5" customHeight="1">
      <c r="A30" s="605" t="s">
        <v>50</v>
      </c>
      <c r="B30" s="606"/>
      <c r="C30" s="606"/>
      <c r="D30" s="606"/>
      <c r="E30" s="606"/>
      <c r="F30" s="607"/>
      <c r="G30" s="376">
        <f>G29/AA29*100</f>
        <v>0</v>
      </c>
      <c r="H30" s="376"/>
      <c r="I30" s="376"/>
      <c r="J30" s="376"/>
      <c r="K30" s="376"/>
      <c r="L30" s="376">
        <f>L29/AA29*100</f>
        <v>0</v>
      </c>
      <c r="M30" s="376"/>
      <c r="N30" s="376"/>
      <c r="O30" s="376"/>
      <c r="P30" s="376"/>
      <c r="Q30" s="376">
        <f>Q29/AA29*100</f>
        <v>100</v>
      </c>
      <c r="R30" s="376"/>
      <c r="S30" s="376"/>
      <c r="T30" s="376"/>
      <c r="U30" s="376"/>
      <c r="V30" s="376">
        <f>V29/AA29*100</f>
        <v>0</v>
      </c>
      <c r="W30" s="377"/>
      <c r="X30" s="377"/>
      <c r="Y30" s="377"/>
      <c r="Z30" s="377"/>
      <c r="AA30" s="376">
        <f>G30+L30+Q30+V30</f>
        <v>100</v>
      </c>
      <c r="AB30" s="377"/>
      <c r="AC30" s="377"/>
      <c r="AD30" s="377"/>
      <c r="AE30" s="377"/>
    </row>
    <row r="31" spans="1:31" ht="20.100000000000001" customHeight="1">
      <c r="A31" s="420"/>
      <c r="B31" s="420"/>
      <c r="C31" s="265"/>
      <c r="D31" s="265"/>
      <c r="E31" s="265"/>
      <c r="F31" s="265"/>
      <c r="G31" s="265"/>
      <c r="H31" s="265"/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420"/>
      <c r="T31" s="420"/>
      <c r="U31" s="420"/>
      <c r="V31" s="420"/>
      <c r="W31" s="265"/>
      <c r="X31" s="420"/>
      <c r="Y31" s="420"/>
      <c r="Z31" s="420"/>
      <c r="AA31" s="420"/>
    </row>
    <row r="32" spans="1:31" ht="1.5" customHeight="1">
      <c r="A32" s="23"/>
      <c r="B32" s="23"/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</row>
    <row r="33" spans="1:31" s="34" customFormat="1" ht="19.5" customHeight="1">
      <c r="B33" s="34" t="s">
        <v>348</v>
      </c>
    </row>
    <row r="34" spans="1:31" s="35" customFormat="1" ht="20.100000000000001" customHeight="1">
      <c r="A34" s="24"/>
      <c r="B34" s="24"/>
      <c r="C34" s="24"/>
      <c r="D34" s="24"/>
      <c r="E34" s="24"/>
      <c r="F34" s="24"/>
      <c r="G34" s="24"/>
      <c r="H34" s="24"/>
      <c r="I34" s="24"/>
      <c r="K34" s="24"/>
      <c r="AE34" s="256" t="s">
        <v>320</v>
      </c>
    </row>
    <row r="35" spans="1:31" s="36" customFormat="1" ht="34.5" customHeight="1">
      <c r="A35" s="501" t="s">
        <v>46</v>
      </c>
      <c r="B35" s="503" t="s">
        <v>175</v>
      </c>
      <c r="C35" s="503" t="s">
        <v>185</v>
      </c>
      <c r="D35" s="503"/>
      <c r="E35" s="503" t="s">
        <v>141</v>
      </c>
      <c r="F35" s="503"/>
      <c r="G35" s="503" t="s">
        <v>332</v>
      </c>
      <c r="H35" s="503"/>
      <c r="I35" s="503" t="s">
        <v>333</v>
      </c>
      <c r="J35" s="503"/>
      <c r="K35" s="503" t="s">
        <v>587</v>
      </c>
      <c r="L35" s="503"/>
      <c r="M35" s="503"/>
      <c r="N35" s="503"/>
      <c r="O35" s="503"/>
      <c r="P35" s="503"/>
      <c r="Q35" s="503"/>
      <c r="R35" s="503"/>
      <c r="S35" s="503"/>
      <c r="T35" s="503"/>
      <c r="U35" s="503" t="s">
        <v>400</v>
      </c>
      <c r="V35" s="503"/>
      <c r="W35" s="503"/>
      <c r="X35" s="503"/>
      <c r="Y35" s="503"/>
      <c r="Z35" s="503" t="s">
        <v>279</v>
      </c>
      <c r="AA35" s="503"/>
      <c r="AB35" s="503"/>
      <c r="AC35" s="503"/>
      <c r="AD35" s="503"/>
      <c r="AE35" s="503"/>
    </row>
    <row r="36" spans="1:31" s="36" customFormat="1" ht="63.75" customHeight="1">
      <c r="A36" s="501"/>
      <c r="B36" s="503"/>
      <c r="C36" s="503"/>
      <c r="D36" s="503"/>
      <c r="E36" s="503"/>
      <c r="F36" s="503"/>
      <c r="G36" s="503"/>
      <c r="H36" s="503"/>
      <c r="I36" s="503"/>
      <c r="J36" s="503"/>
      <c r="K36" s="503" t="s">
        <v>195</v>
      </c>
      <c r="L36" s="503"/>
      <c r="M36" s="503" t="s">
        <v>196</v>
      </c>
      <c r="N36" s="503"/>
      <c r="O36" s="503" t="s">
        <v>184</v>
      </c>
      <c r="P36" s="503"/>
      <c r="Q36" s="503"/>
      <c r="R36" s="503"/>
      <c r="S36" s="503"/>
      <c r="T36" s="503"/>
      <c r="U36" s="503"/>
      <c r="V36" s="503"/>
      <c r="W36" s="503"/>
      <c r="X36" s="503"/>
      <c r="Y36" s="503"/>
      <c r="Z36" s="503"/>
      <c r="AA36" s="503"/>
      <c r="AB36" s="503"/>
      <c r="AC36" s="503"/>
      <c r="AD36" s="503"/>
      <c r="AE36" s="503"/>
    </row>
    <row r="37" spans="1:31" s="37" customFormat="1" ht="82.5" customHeight="1">
      <c r="A37" s="501"/>
      <c r="B37" s="503"/>
      <c r="C37" s="503"/>
      <c r="D37" s="503"/>
      <c r="E37" s="503"/>
      <c r="F37" s="503"/>
      <c r="G37" s="503"/>
      <c r="H37" s="503"/>
      <c r="I37" s="503"/>
      <c r="J37" s="503"/>
      <c r="K37" s="503"/>
      <c r="L37" s="503"/>
      <c r="M37" s="503"/>
      <c r="N37" s="503"/>
      <c r="O37" s="503" t="s">
        <v>172</v>
      </c>
      <c r="P37" s="503"/>
      <c r="Q37" s="503" t="s">
        <v>173</v>
      </c>
      <c r="R37" s="503"/>
      <c r="S37" s="503" t="s">
        <v>174</v>
      </c>
      <c r="T37" s="503"/>
      <c r="U37" s="503"/>
      <c r="V37" s="503"/>
      <c r="W37" s="503"/>
      <c r="X37" s="503"/>
      <c r="Y37" s="503"/>
      <c r="Z37" s="503"/>
      <c r="AA37" s="503"/>
      <c r="AB37" s="503"/>
      <c r="AC37" s="503"/>
      <c r="AD37" s="503"/>
      <c r="AE37" s="503"/>
    </row>
    <row r="38" spans="1:31" s="36" customFormat="1" ht="33" customHeight="1">
      <c r="A38" s="401">
        <v>1</v>
      </c>
      <c r="B38" s="403">
        <v>2</v>
      </c>
      <c r="C38" s="503">
        <v>3</v>
      </c>
      <c r="D38" s="503"/>
      <c r="E38" s="503">
        <v>4</v>
      </c>
      <c r="F38" s="503"/>
      <c r="G38" s="503">
        <v>5</v>
      </c>
      <c r="H38" s="503"/>
      <c r="I38" s="503">
        <v>6</v>
      </c>
      <c r="J38" s="503"/>
      <c r="K38" s="544">
        <v>7</v>
      </c>
      <c r="L38" s="546"/>
      <c r="M38" s="544">
        <v>8</v>
      </c>
      <c r="N38" s="546"/>
      <c r="O38" s="503">
        <v>9</v>
      </c>
      <c r="P38" s="503"/>
      <c r="Q38" s="501">
        <v>10</v>
      </c>
      <c r="R38" s="501"/>
      <c r="S38" s="503">
        <v>11</v>
      </c>
      <c r="T38" s="503"/>
      <c r="U38" s="503">
        <v>12</v>
      </c>
      <c r="V38" s="503"/>
      <c r="W38" s="503"/>
      <c r="X38" s="503"/>
      <c r="Y38" s="503"/>
      <c r="Z38" s="503">
        <v>13</v>
      </c>
      <c r="AA38" s="503"/>
      <c r="AB38" s="503"/>
      <c r="AC38" s="503"/>
      <c r="AD38" s="503"/>
      <c r="AE38" s="503"/>
    </row>
    <row r="39" spans="1:31" s="36" customFormat="1" ht="28.5" customHeight="1">
      <c r="A39" s="266"/>
      <c r="B39" s="267"/>
      <c r="C39" s="558"/>
      <c r="D39" s="558"/>
      <c r="E39" s="602"/>
      <c r="F39" s="602"/>
      <c r="G39" s="602"/>
      <c r="H39" s="602"/>
      <c r="I39" s="602"/>
      <c r="J39" s="602"/>
      <c r="K39" s="603"/>
      <c r="L39" s="604"/>
      <c r="M39" s="603">
        <f t="shared" ref="M39:M40" si="22">SUM(O39,Q39,S39)</f>
        <v>0</v>
      </c>
      <c r="N39" s="604"/>
      <c r="O39" s="602"/>
      <c r="P39" s="602"/>
      <c r="Q39" s="602"/>
      <c r="R39" s="602"/>
      <c r="S39" s="602"/>
      <c r="T39" s="602"/>
      <c r="U39" s="590"/>
      <c r="V39" s="590"/>
      <c r="W39" s="590"/>
      <c r="X39" s="590"/>
      <c r="Y39" s="590"/>
      <c r="Z39" s="591"/>
      <c r="AA39" s="591"/>
      <c r="AB39" s="591"/>
      <c r="AC39" s="591"/>
      <c r="AD39" s="591"/>
      <c r="AE39" s="591"/>
    </row>
    <row r="40" spans="1:31" s="36" customFormat="1" ht="28.5" customHeight="1">
      <c r="A40" s="266"/>
      <c r="B40" s="267"/>
      <c r="C40" s="558"/>
      <c r="D40" s="558"/>
      <c r="E40" s="602"/>
      <c r="F40" s="602"/>
      <c r="G40" s="602"/>
      <c r="H40" s="602"/>
      <c r="I40" s="602"/>
      <c r="J40" s="602"/>
      <c r="K40" s="603"/>
      <c r="L40" s="604"/>
      <c r="M40" s="603">
        <f t="shared" si="22"/>
        <v>0</v>
      </c>
      <c r="N40" s="604"/>
      <c r="O40" s="602"/>
      <c r="P40" s="602"/>
      <c r="Q40" s="602"/>
      <c r="R40" s="602"/>
      <c r="S40" s="602"/>
      <c r="T40" s="602"/>
      <c r="U40" s="590"/>
      <c r="V40" s="590"/>
      <c r="W40" s="590"/>
      <c r="X40" s="590"/>
      <c r="Y40" s="590"/>
      <c r="Z40" s="591"/>
      <c r="AA40" s="591"/>
      <c r="AB40" s="591"/>
      <c r="AC40" s="591"/>
      <c r="AD40" s="591"/>
      <c r="AE40" s="591"/>
    </row>
    <row r="41" spans="1:31" s="36" customFormat="1" ht="28.5" customHeight="1">
      <c r="A41" s="554" t="s">
        <v>49</v>
      </c>
      <c r="B41" s="555"/>
      <c r="C41" s="555"/>
      <c r="D41" s="556"/>
      <c r="E41" s="594">
        <f>SUM(E39:E40)</f>
        <v>0</v>
      </c>
      <c r="F41" s="594"/>
      <c r="G41" s="594">
        <f>SUM(G39:G40)</f>
        <v>0</v>
      </c>
      <c r="H41" s="594"/>
      <c r="I41" s="594">
        <f>SUM(I39:I40)</f>
        <v>0</v>
      </c>
      <c r="J41" s="594"/>
      <c r="K41" s="594">
        <f>SUM(K39:K40)</f>
        <v>0</v>
      </c>
      <c r="L41" s="594"/>
      <c r="M41" s="594">
        <f>SUM(M39:M40)</f>
        <v>0</v>
      </c>
      <c r="N41" s="594"/>
      <c r="O41" s="594">
        <f>SUM(O39:O40)</f>
        <v>0</v>
      </c>
      <c r="P41" s="594"/>
      <c r="Q41" s="594">
        <f>SUM(Q39:Q40)</f>
        <v>0</v>
      </c>
      <c r="R41" s="594"/>
      <c r="S41" s="594">
        <f>SUM(S39:S40)</f>
        <v>0</v>
      </c>
      <c r="T41" s="594"/>
      <c r="U41" s="595"/>
      <c r="V41" s="595"/>
      <c r="W41" s="595"/>
      <c r="X41" s="595"/>
      <c r="Y41" s="595"/>
      <c r="Z41" s="596"/>
      <c r="AA41" s="596"/>
      <c r="AB41" s="596"/>
      <c r="AC41" s="596"/>
      <c r="AD41" s="596"/>
      <c r="AE41" s="596"/>
    </row>
    <row r="42" spans="1:31" ht="18" customHeight="1">
      <c r="A42" s="23"/>
      <c r="B42" s="23"/>
      <c r="C42" s="182"/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</row>
    <row r="43" spans="1:31" ht="19.5" hidden="1" customHeight="1">
      <c r="A43" s="23"/>
      <c r="B43" s="23"/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</row>
    <row r="44" spans="1:31" s="424" customFormat="1" ht="10.5" customHeight="1">
      <c r="C44" s="34"/>
      <c r="D44" s="34"/>
      <c r="E44" s="34"/>
      <c r="F44" s="34"/>
      <c r="G44" s="34"/>
      <c r="H44" s="34"/>
      <c r="I44" s="34"/>
      <c r="J44" s="34"/>
      <c r="K44" s="34"/>
    </row>
    <row r="45" spans="1:31" s="38" customFormat="1" ht="27" customHeight="1">
      <c r="B45" s="597" t="s">
        <v>501</v>
      </c>
      <c r="C45" s="598"/>
      <c r="D45" s="598"/>
      <c r="E45" s="598"/>
      <c r="F45" s="598"/>
      <c r="G45" s="268"/>
      <c r="H45" s="268"/>
      <c r="I45" s="268"/>
      <c r="J45" s="268"/>
      <c r="K45" s="268"/>
      <c r="L45" s="599" t="s">
        <v>158</v>
      </c>
      <c r="M45" s="599"/>
      <c r="N45" s="599"/>
      <c r="O45" s="599"/>
      <c r="P45" s="599"/>
      <c r="Q45" s="269"/>
      <c r="R45" s="269"/>
      <c r="S45" s="269"/>
      <c r="T45" s="269"/>
      <c r="U45" s="269"/>
      <c r="V45" s="600" t="s">
        <v>528</v>
      </c>
      <c r="W45" s="600"/>
      <c r="X45" s="600"/>
      <c r="Y45" s="600"/>
      <c r="Z45" s="600"/>
    </row>
    <row r="46" spans="1:31" s="424" customFormat="1" ht="19.5" customHeight="1">
      <c r="B46" s="270"/>
      <c r="C46" s="424" t="s">
        <v>68</v>
      </c>
      <c r="E46" s="167"/>
      <c r="F46" s="167"/>
      <c r="G46" s="167"/>
      <c r="H46" s="167"/>
      <c r="I46" s="167"/>
      <c r="J46" s="167"/>
      <c r="K46" s="167"/>
      <c r="M46" s="270"/>
      <c r="N46" s="399" t="s">
        <v>69</v>
      </c>
      <c r="O46" s="270"/>
      <c r="Q46" s="167"/>
      <c r="R46" s="167"/>
      <c r="S46" s="167"/>
      <c r="V46" s="601" t="s">
        <v>97</v>
      </c>
      <c r="W46" s="601"/>
      <c r="X46" s="601"/>
      <c r="Y46" s="601"/>
      <c r="Z46" s="601"/>
    </row>
    <row r="47" spans="1:31" ht="20.100000000000001" customHeight="1">
      <c r="B47" s="271"/>
      <c r="C47" s="271"/>
      <c r="D47" s="271"/>
      <c r="E47" s="271"/>
      <c r="F47" s="271"/>
      <c r="G47" s="271"/>
      <c r="H47" s="272"/>
      <c r="I47" s="272"/>
      <c r="J47" s="272"/>
      <c r="K47" s="272"/>
      <c r="L47" s="272"/>
      <c r="M47" s="272"/>
      <c r="N47" s="272"/>
      <c r="O47" s="272"/>
      <c r="P47" s="272"/>
      <c r="Q47" s="272"/>
      <c r="R47" s="272"/>
      <c r="S47" s="272"/>
      <c r="T47" s="271"/>
      <c r="U47" s="271"/>
    </row>
    <row r="48" spans="1:31" ht="20.100000000000001" customHeight="1">
      <c r="B48" s="271"/>
      <c r="C48" s="271"/>
      <c r="D48" s="271"/>
      <c r="E48" s="271"/>
      <c r="F48" s="271"/>
      <c r="G48" s="271"/>
      <c r="H48" s="271"/>
      <c r="I48" s="271"/>
      <c r="J48" s="271"/>
      <c r="K48" s="271"/>
      <c r="L48" s="271"/>
      <c r="M48" s="271"/>
      <c r="N48" s="271"/>
      <c r="O48" s="271"/>
      <c r="P48" s="271"/>
      <c r="Q48" s="271"/>
      <c r="R48" s="271"/>
      <c r="S48" s="271"/>
      <c r="T48" s="271"/>
      <c r="U48" s="271"/>
    </row>
    <row r="49" spans="1:21">
      <c r="B49" s="271"/>
      <c r="C49" s="271"/>
      <c r="D49" s="271"/>
      <c r="E49" s="271"/>
      <c r="F49" s="271"/>
      <c r="G49" s="271"/>
      <c r="H49" s="271"/>
      <c r="I49" s="271"/>
      <c r="J49" s="271"/>
      <c r="K49" s="271"/>
      <c r="L49" s="271"/>
      <c r="M49" s="271"/>
      <c r="N49" s="271"/>
      <c r="O49" s="271"/>
      <c r="P49" s="271"/>
      <c r="Q49" s="271"/>
      <c r="R49" s="271"/>
      <c r="S49" s="271"/>
      <c r="T49" s="271"/>
      <c r="U49" s="271"/>
    </row>
    <row r="50" spans="1:21" s="593" customFormat="1" ht="19.149999999999999" customHeight="1">
      <c r="A50" s="592" t="s">
        <v>325</v>
      </c>
    </row>
    <row r="53" spans="1:21">
      <c r="B53" s="39"/>
    </row>
    <row r="54" spans="1:21">
      <c r="B54" s="39"/>
    </row>
    <row r="55" spans="1:21">
      <c r="B55" s="39"/>
    </row>
    <row r="56" spans="1:21">
      <c r="B56" s="39"/>
    </row>
    <row r="57" spans="1:21">
      <c r="B57" s="39"/>
    </row>
    <row r="58" spans="1:21">
      <c r="B58" s="39"/>
    </row>
    <row r="59" spans="1:21">
      <c r="B59" s="39"/>
    </row>
  </sheetData>
  <mergeCells count="152">
    <mergeCell ref="A4:A5"/>
    <mergeCell ref="B4:B5"/>
    <mergeCell ref="C4:F5"/>
    <mergeCell ref="G4:M5"/>
    <mergeCell ref="N4:Y4"/>
    <mergeCell ref="Z4:AB5"/>
    <mergeCell ref="AC4:AE5"/>
    <mergeCell ref="N5:Q5"/>
    <mergeCell ref="R5:U5"/>
    <mergeCell ref="V5:Y5"/>
    <mergeCell ref="C6:F6"/>
    <mergeCell ref="G6:M6"/>
    <mergeCell ref="N6:Q6"/>
    <mergeCell ref="R6:U6"/>
    <mergeCell ref="V6:Y6"/>
    <mergeCell ref="AB1:AE1"/>
    <mergeCell ref="AD3:AE3"/>
    <mergeCell ref="Z6:AB6"/>
    <mergeCell ref="AC6:AE6"/>
    <mergeCell ref="Z7:AB7"/>
    <mergeCell ref="AC7:AE7"/>
    <mergeCell ref="A11:A13"/>
    <mergeCell ref="B11:B13"/>
    <mergeCell ref="C11:F13"/>
    <mergeCell ref="G11:M13"/>
    <mergeCell ref="N11:P13"/>
    <mergeCell ref="Q11:Y11"/>
    <mergeCell ref="Z11:AB13"/>
    <mergeCell ref="AC11:AE13"/>
    <mergeCell ref="A7:B7"/>
    <mergeCell ref="C7:F7"/>
    <mergeCell ref="G7:M7"/>
    <mergeCell ref="N7:Q7"/>
    <mergeCell ref="R7:U7"/>
    <mergeCell ref="V7:Y7"/>
    <mergeCell ref="Q12:S13"/>
    <mergeCell ref="T12:V13"/>
    <mergeCell ref="W12:Y13"/>
    <mergeCell ref="C14:F14"/>
    <mergeCell ref="G14:M14"/>
    <mergeCell ref="N14:P14"/>
    <mergeCell ref="Q14:S14"/>
    <mergeCell ref="T14:V14"/>
    <mergeCell ref="W14:Y14"/>
    <mergeCell ref="Z14:AB14"/>
    <mergeCell ref="AC14:AE14"/>
    <mergeCell ref="C15:F15"/>
    <mergeCell ref="G15:M15"/>
    <mergeCell ref="N15:P15"/>
    <mergeCell ref="Q15:S15"/>
    <mergeCell ref="T15:V15"/>
    <mergeCell ref="W15:Y15"/>
    <mergeCell ref="Z15:AB15"/>
    <mergeCell ref="AC15:AE15"/>
    <mergeCell ref="W16:Y16"/>
    <mergeCell ref="Z16:AB16"/>
    <mergeCell ref="AC16:AE16"/>
    <mergeCell ref="A20:A22"/>
    <mergeCell ref="B20:F22"/>
    <mergeCell ref="G20:K20"/>
    <mergeCell ref="L20:P20"/>
    <mergeCell ref="Q20:U20"/>
    <mergeCell ref="V20:Z20"/>
    <mergeCell ref="AA20:AE20"/>
    <mergeCell ref="A16:B16"/>
    <mergeCell ref="C16:F16"/>
    <mergeCell ref="G16:M16"/>
    <mergeCell ref="N16:P16"/>
    <mergeCell ref="Q16:S16"/>
    <mergeCell ref="T16:V16"/>
    <mergeCell ref="V21:V22"/>
    <mergeCell ref="W21:Z21"/>
    <mergeCell ref="AA21:AA22"/>
    <mergeCell ref="AB21:AE21"/>
    <mergeCell ref="B23:F23"/>
    <mergeCell ref="G21:G22"/>
    <mergeCell ref="H21:K21"/>
    <mergeCell ref="L21:L22"/>
    <mergeCell ref="M21:P21"/>
    <mergeCell ref="Q21:Q22"/>
    <mergeCell ref="R21:U21"/>
    <mergeCell ref="B24:F24"/>
    <mergeCell ref="A29:F29"/>
    <mergeCell ref="B25:F25"/>
    <mergeCell ref="A30:F30"/>
    <mergeCell ref="B26:F26"/>
    <mergeCell ref="B27:F27"/>
    <mergeCell ref="B28:F28"/>
    <mergeCell ref="S38:T38"/>
    <mergeCell ref="U35:Y37"/>
    <mergeCell ref="Z35:AE37"/>
    <mergeCell ref="K36:L37"/>
    <mergeCell ref="M36:N37"/>
    <mergeCell ref="O36:T36"/>
    <mergeCell ref="O37:P37"/>
    <mergeCell ref="Q37:R37"/>
    <mergeCell ref="A35:A37"/>
    <mergeCell ref="B35:B37"/>
    <mergeCell ref="C35:D37"/>
    <mergeCell ref="E35:F37"/>
    <mergeCell ref="S37:T37"/>
    <mergeCell ref="G35:H37"/>
    <mergeCell ref="I35:J37"/>
    <mergeCell ref="K35:T35"/>
    <mergeCell ref="O40:P40"/>
    <mergeCell ref="Q40:R40"/>
    <mergeCell ref="S40:T40"/>
    <mergeCell ref="U38:Y38"/>
    <mergeCell ref="Z38:AE38"/>
    <mergeCell ref="C39:D39"/>
    <mergeCell ref="E39:F39"/>
    <mergeCell ref="G39:H39"/>
    <mergeCell ref="I39:J39"/>
    <mergeCell ref="K39:L39"/>
    <mergeCell ref="M39:N39"/>
    <mergeCell ref="O39:P39"/>
    <mergeCell ref="Q39:R39"/>
    <mergeCell ref="S39:T39"/>
    <mergeCell ref="U39:Y39"/>
    <mergeCell ref="Z39:AE39"/>
    <mergeCell ref="C38:D38"/>
    <mergeCell ref="E38:F38"/>
    <mergeCell ref="G38:H38"/>
    <mergeCell ref="I38:J38"/>
    <mergeCell ref="K38:L38"/>
    <mergeCell ref="M38:N38"/>
    <mergeCell ref="O38:P38"/>
    <mergeCell ref="Q38:R38"/>
    <mergeCell ref="U40:Y40"/>
    <mergeCell ref="Z40:AE40"/>
    <mergeCell ref="A50:XFD50"/>
    <mergeCell ref="M41:N41"/>
    <mergeCell ref="O41:P41"/>
    <mergeCell ref="Q41:R41"/>
    <mergeCell ref="S41:T41"/>
    <mergeCell ref="U41:Y41"/>
    <mergeCell ref="Z41:AE41"/>
    <mergeCell ref="A41:D41"/>
    <mergeCell ref="E41:F41"/>
    <mergeCell ref="G41:H41"/>
    <mergeCell ref="I41:J41"/>
    <mergeCell ref="K41:L41"/>
    <mergeCell ref="B45:F45"/>
    <mergeCell ref="L45:P45"/>
    <mergeCell ref="V45:Z45"/>
    <mergeCell ref="V46:Z46"/>
    <mergeCell ref="C40:D40"/>
    <mergeCell ref="E40:F40"/>
    <mergeCell ref="G40:H40"/>
    <mergeCell ref="I40:J40"/>
    <mergeCell ref="K40:L40"/>
    <mergeCell ref="M40:N40"/>
  </mergeCells>
  <printOptions horizontalCentered="1"/>
  <pageMargins left="0.59055118110236227" right="0.59055118110236227" top="0.98425196850393704" bottom="0.59055118110236227" header="0" footer="0"/>
  <pageSetup paperSize="9" scale="37" fitToHeight="2" orientation="landscape" r:id="rId1"/>
  <headerFooter alignWithMargins="0"/>
  <ignoredErrors>
    <ignoredError sqref="Z15:AB16 Z7:AE7 O7:Y7" evalError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X22"/>
  <sheetViews>
    <sheetView view="pageBreakPreview" zoomScale="60" zoomScaleNormal="75" workbookViewId="0">
      <selection activeCell="Q8" sqref="Q8"/>
    </sheetView>
  </sheetViews>
  <sheetFormatPr defaultRowHeight="18.75"/>
  <cols>
    <col min="1" max="1" width="39.5703125" style="13" customWidth="1"/>
    <col min="2" max="2" width="10.85546875" style="13" customWidth="1"/>
    <col min="3" max="3" width="18" style="13" customWidth="1"/>
    <col min="4" max="4" width="18.42578125" style="13" customWidth="1"/>
    <col min="5" max="5" width="18.7109375" style="13" customWidth="1"/>
    <col min="6" max="6" width="17.7109375" style="13" customWidth="1"/>
    <col min="7" max="7" width="16.28515625" style="13" customWidth="1"/>
    <col min="8" max="8" width="14" style="13" customWidth="1"/>
    <col min="9" max="9" width="14.85546875" style="13" customWidth="1"/>
    <col min="10" max="10" width="14" style="13" customWidth="1"/>
    <col min="11" max="16384" width="9.140625" style="13"/>
  </cols>
  <sheetData>
    <row r="1" spans="1:10">
      <c r="H1" s="663"/>
      <c r="I1" s="663"/>
      <c r="J1" s="663"/>
    </row>
    <row r="2" spans="1:10">
      <c r="I2" s="664" t="s">
        <v>351</v>
      </c>
      <c r="J2" s="664"/>
    </row>
    <row r="3" spans="1:10" ht="20.25">
      <c r="A3" s="672" t="s">
        <v>394</v>
      </c>
      <c r="B3" s="672"/>
      <c r="C3" s="672"/>
      <c r="D3" s="672"/>
      <c r="E3" s="672"/>
      <c r="F3" s="672"/>
      <c r="G3" s="672"/>
      <c r="H3" s="672"/>
      <c r="I3" s="672"/>
      <c r="J3" s="672"/>
    </row>
    <row r="4" spans="1:10">
      <c r="A4" s="673" t="s">
        <v>447</v>
      </c>
      <c r="B4" s="673"/>
      <c r="C4" s="673"/>
      <c r="D4" s="673"/>
      <c r="E4" s="673"/>
      <c r="F4" s="673"/>
      <c r="G4" s="673"/>
      <c r="H4" s="673"/>
      <c r="I4" s="673"/>
      <c r="J4" s="673"/>
    </row>
    <row r="5" spans="1:10" ht="32.25" customHeight="1">
      <c r="A5" s="674" t="s">
        <v>164</v>
      </c>
      <c r="B5" s="490" t="s">
        <v>17</v>
      </c>
      <c r="C5" s="492" t="s">
        <v>581</v>
      </c>
      <c r="D5" s="492" t="s">
        <v>582</v>
      </c>
      <c r="E5" s="494" t="s">
        <v>578</v>
      </c>
      <c r="F5" s="492" t="s">
        <v>583</v>
      </c>
      <c r="G5" s="496" t="s">
        <v>334</v>
      </c>
      <c r="H5" s="497"/>
      <c r="I5" s="497"/>
      <c r="J5" s="498"/>
    </row>
    <row r="6" spans="1:10" ht="128.25" customHeight="1">
      <c r="A6" s="674"/>
      <c r="B6" s="491"/>
      <c r="C6" s="493"/>
      <c r="D6" s="493"/>
      <c r="E6" s="495"/>
      <c r="F6" s="493"/>
      <c r="G6" s="5" t="s">
        <v>127</v>
      </c>
      <c r="H6" s="5" t="s">
        <v>128</v>
      </c>
      <c r="I6" s="5" t="s">
        <v>129</v>
      </c>
      <c r="J6" s="5" t="s">
        <v>63</v>
      </c>
    </row>
    <row r="7" spans="1:10" ht="31.5" customHeight="1">
      <c r="A7" s="428">
        <v>1</v>
      </c>
      <c r="B7" s="415">
        <v>2</v>
      </c>
      <c r="C7" s="415">
        <v>3</v>
      </c>
      <c r="D7" s="415">
        <v>4</v>
      </c>
      <c r="E7" s="415">
        <v>5</v>
      </c>
      <c r="F7" s="415">
        <v>6</v>
      </c>
      <c r="G7" s="415">
        <v>7</v>
      </c>
      <c r="H7" s="415">
        <v>8</v>
      </c>
      <c r="I7" s="415">
        <v>9</v>
      </c>
      <c r="J7" s="415">
        <v>10</v>
      </c>
    </row>
    <row r="8" spans="1:10" ht="28.5" customHeight="1">
      <c r="A8" s="665" t="s">
        <v>395</v>
      </c>
      <c r="B8" s="666"/>
      <c r="C8" s="666"/>
      <c r="D8" s="666"/>
      <c r="E8" s="666"/>
      <c r="F8" s="666"/>
      <c r="G8" s="666"/>
      <c r="H8" s="666"/>
      <c r="I8" s="666"/>
      <c r="J8" s="667"/>
    </row>
    <row r="9" spans="1:10" ht="53.25" customHeight="1">
      <c r="A9" s="4" t="s">
        <v>336</v>
      </c>
      <c r="B9" s="121">
        <v>6000</v>
      </c>
      <c r="C9" s="685">
        <f>SUM(C11:C12)</f>
        <v>0</v>
      </c>
      <c r="D9" s="685">
        <f t="shared" ref="D9:J9" si="0">SUM(D11:D12)</f>
        <v>2000</v>
      </c>
      <c r="E9" s="685">
        <f t="shared" si="0"/>
        <v>2000</v>
      </c>
      <c r="F9" s="685">
        <f>SUM(G9:J9)</f>
        <v>0</v>
      </c>
      <c r="G9" s="685">
        <f t="shared" si="0"/>
        <v>0</v>
      </c>
      <c r="H9" s="685">
        <f t="shared" si="0"/>
        <v>0</v>
      </c>
      <c r="I9" s="685">
        <f t="shared" si="0"/>
        <v>0</v>
      </c>
      <c r="J9" s="685">
        <f t="shared" si="0"/>
        <v>0</v>
      </c>
    </row>
    <row r="10" spans="1:10" ht="32.25" customHeight="1">
      <c r="A10" s="668" t="s">
        <v>337</v>
      </c>
      <c r="B10" s="669"/>
      <c r="C10" s="669"/>
      <c r="D10" s="669"/>
      <c r="E10" s="669"/>
      <c r="F10" s="669"/>
      <c r="G10" s="669"/>
      <c r="H10" s="669"/>
      <c r="I10" s="669"/>
      <c r="J10" s="670"/>
    </row>
    <row r="11" spans="1:10" ht="63.75" customHeight="1">
      <c r="A11" s="122" t="s">
        <v>502</v>
      </c>
      <c r="B11" s="121">
        <v>6010</v>
      </c>
      <c r="C11" s="414">
        <f>'Розшифровка статутний'!C8</f>
        <v>0</v>
      </c>
      <c r="D11" s="414">
        <f>'Розшифровка статутний'!D8</f>
        <v>2000</v>
      </c>
      <c r="E11" s="414">
        <f>'Розшифровка статутний'!E8</f>
        <v>2000</v>
      </c>
      <c r="F11" s="414">
        <f>SUM(G11:J11)</f>
        <v>0</v>
      </c>
      <c r="G11" s="414">
        <f>'Розшифровка статутний'!G8</f>
        <v>0</v>
      </c>
      <c r="H11" s="414">
        <f>'Розшифровка статутний'!H8</f>
        <v>0</v>
      </c>
      <c r="I11" s="414">
        <f>'Розшифровка статутний'!I8</f>
        <v>0</v>
      </c>
      <c r="J11" s="414">
        <f>'Розшифровка статутний'!J8</f>
        <v>0</v>
      </c>
    </row>
    <row r="12" spans="1:10" ht="51" customHeight="1">
      <c r="A12" s="122" t="s">
        <v>503</v>
      </c>
      <c r="B12" s="123">
        <v>6020</v>
      </c>
      <c r="C12" s="708">
        <f>'Розшифровка статутний'!C11</f>
        <v>0</v>
      </c>
      <c r="D12" s="708">
        <f>'Розшифровка статутний'!D11</f>
        <v>0</v>
      </c>
      <c r="E12" s="708">
        <f>'Розшифровка статутний'!E11</f>
        <v>0</v>
      </c>
      <c r="F12" s="414">
        <f>SUM(G12:J12)</f>
        <v>0</v>
      </c>
      <c r="G12" s="708">
        <f>'Розшифровка статутний'!G11</f>
        <v>0</v>
      </c>
      <c r="H12" s="708">
        <f>'Розшифровка статутний'!H11</f>
        <v>0</v>
      </c>
      <c r="I12" s="708">
        <f>'Розшифровка статутний'!I11</f>
        <v>0</v>
      </c>
      <c r="J12" s="708">
        <f>'Розшифровка статутний'!J11</f>
        <v>0</v>
      </c>
    </row>
    <row r="13" spans="1:10">
      <c r="A13" s="3"/>
      <c r="B13" s="3"/>
      <c r="C13" s="3"/>
      <c r="D13" s="3"/>
      <c r="E13" s="3"/>
      <c r="F13" s="317"/>
      <c r="G13" s="317"/>
      <c r="H13" s="317"/>
      <c r="I13" s="317"/>
      <c r="J13" s="317"/>
    </row>
    <row r="14" spans="1:10">
      <c r="A14" s="3"/>
      <c r="B14" s="3"/>
      <c r="C14" s="3"/>
      <c r="D14" s="3"/>
      <c r="E14" s="3"/>
      <c r="F14" s="317"/>
      <c r="G14" s="317"/>
      <c r="H14" s="317"/>
      <c r="I14" s="317"/>
      <c r="J14" s="317"/>
    </row>
    <row r="15" spans="1:10">
      <c r="A15" s="318"/>
      <c r="B15" s="2"/>
      <c r="C15" s="3"/>
      <c r="D15" s="3"/>
      <c r="E15" s="3"/>
      <c r="F15" s="3"/>
      <c r="G15" s="3"/>
      <c r="H15" s="3"/>
      <c r="I15" s="3"/>
      <c r="J15" s="3"/>
    </row>
    <row r="16" spans="1:10" ht="28.5" customHeight="1">
      <c r="A16" s="147" t="s">
        <v>501</v>
      </c>
      <c r="B16" s="1"/>
      <c r="C16" s="499" t="s">
        <v>86</v>
      </c>
      <c r="D16" s="552"/>
      <c r="E16" s="552"/>
      <c r="F16" s="552"/>
      <c r="G16" s="319"/>
      <c r="H16" s="524" t="s">
        <v>528</v>
      </c>
      <c r="I16" s="525"/>
      <c r="J16" s="525"/>
    </row>
    <row r="17" spans="1:24" ht="37.5" customHeight="1">
      <c r="A17" s="410" t="s">
        <v>366</v>
      </c>
      <c r="B17" s="3"/>
      <c r="C17" s="553" t="s">
        <v>69</v>
      </c>
      <c r="D17" s="553"/>
      <c r="E17" s="553"/>
      <c r="F17" s="553"/>
      <c r="G17" s="320"/>
      <c r="H17" s="671" t="s">
        <v>434</v>
      </c>
      <c r="I17" s="671"/>
      <c r="J17" s="671"/>
    </row>
    <row r="21" spans="1:24" ht="20.25">
      <c r="A21" s="662"/>
      <c r="B21" s="662"/>
      <c r="C21" s="662"/>
      <c r="D21" s="352"/>
      <c r="E21" s="352"/>
      <c r="F21" s="352"/>
      <c r="G21" s="662"/>
      <c r="H21" s="662"/>
      <c r="I21" s="662"/>
      <c r="J21" s="425"/>
    </row>
    <row r="22" spans="1:24" ht="20.25">
      <c r="P22" s="662"/>
      <c r="Q22" s="662"/>
      <c r="R22" s="662"/>
      <c r="S22" s="352"/>
      <c r="T22" s="352"/>
      <c r="U22" s="352"/>
      <c r="V22" s="662"/>
      <c r="W22" s="662"/>
      <c r="X22" s="662"/>
    </row>
  </sheetData>
  <mergeCells count="21">
    <mergeCell ref="B5:B6"/>
    <mergeCell ref="C5:C6"/>
    <mergeCell ref="D5:D6"/>
    <mergeCell ref="E5:E6"/>
    <mergeCell ref="F5:F6"/>
    <mergeCell ref="P22:R22"/>
    <mergeCell ref="V22:X22"/>
    <mergeCell ref="H1:J1"/>
    <mergeCell ref="I2:J2"/>
    <mergeCell ref="A8:J8"/>
    <mergeCell ref="A10:J10"/>
    <mergeCell ref="A21:C21"/>
    <mergeCell ref="G21:I21"/>
    <mergeCell ref="C17:F17"/>
    <mergeCell ref="H17:J17"/>
    <mergeCell ref="C16:F16"/>
    <mergeCell ref="H16:J16"/>
    <mergeCell ref="A3:J3"/>
    <mergeCell ref="A4:J4"/>
    <mergeCell ref="G5:J5"/>
    <mergeCell ref="A5:A6"/>
  </mergeCells>
  <pageMargins left="0.59055118110236227" right="0.59055118110236227" top="0.59055118110236227" bottom="0.59055118110236227" header="0" footer="0"/>
  <pageSetup paperSize="9" scale="7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J237"/>
  <sheetViews>
    <sheetView tabSelected="1" view="pageBreakPreview" zoomScale="60" workbookViewId="0">
      <selection activeCell="N7" sqref="N7"/>
    </sheetView>
  </sheetViews>
  <sheetFormatPr defaultRowHeight="18.75"/>
  <cols>
    <col min="1" max="1" width="39.140625" style="3" customWidth="1"/>
    <col min="2" max="2" width="12" style="410" customWidth="1"/>
    <col min="3" max="3" width="16.140625" style="410" customWidth="1"/>
    <col min="4" max="4" width="16.7109375" style="410" customWidth="1"/>
    <col min="5" max="5" width="16.140625" style="410" customWidth="1"/>
    <col min="6" max="6" width="16" style="410" customWidth="1"/>
    <col min="7" max="7" width="16.28515625" style="3" customWidth="1"/>
    <col min="8" max="8" width="16.85546875" style="3" customWidth="1"/>
    <col min="9" max="9" width="16.140625" style="3" customWidth="1"/>
    <col min="10" max="10" width="16.42578125" style="3" customWidth="1"/>
    <col min="11" max="16384" width="9.140625" style="3"/>
  </cols>
  <sheetData>
    <row r="2" spans="1:10" ht="33.75" customHeight="1">
      <c r="A2" s="487" t="s">
        <v>427</v>
      </c>
      <c r="B2" s="487"/>
      <c r="C2" s="487"/>
      <c r="D2" s="487"/>
      <c r="E2" s="487"/>
      <c r="F2" s="487"/>
      <c r="G2" s="487"/>
      <c r="H2" s="487"/>
    </row>
    <row r="3" spans="1:10" ht="28.5" customHeight="1">
      <c r="A3" s="397"/>
      <c r="B3" s="41"/>
      <c r="C3" s="397"/>
      <c r="D3" s="397"/>
      <c r="E3" s="397"/>
      <c r="F3" s="41"/>
      <c r="G3" s="397"/>
      <c r="H3" s="397"/>
      <c r="J3" s="100" t="s">
        <v>401</v>
      </c>
    </row>
    <row r="4" spans="1:10" ht="41.25" customHeight="1">
      <c r="A4" s="488" t="s">
        <v>164</v>
      </c>
      <c r="B4" s="490" t="s">
        <v>17</v>
      </c>
      <c r="C4" s="492" t="s">
        <v>581</v>
      </c>
      <c r="D4" s="492" t="s">
        <v>582</v>
      </c>
      <c r="E4" s="494" t="s">
        <v>578</v>
      </c>
      <c r="F4" s="492" t="s">
        <v>583</v>
      </c>
      <c r="G4" s="496" t="s">
        <v>334</v>
      </c>
      <c r="H4" s="497"/>
      <c r="I4" s="497"/>
      <c r="J4" s="498"/>
    </row>
    <row r="5" spans="1:10" ht="54" customHeight="1">
      <c r="A5" s="489"/>
      <c r="B5" s="491"/>
      <c r="C5" s="493"/>
      <c r="D5" s="493"/>
      <c r="E5" s="495"/>
      <c r="F5" s="493"/>
      <c r="G5" s="405" t="s">
        <v>127</v>
      </c>
      <c r="H5" s="405" t="s">
        <v>128</v>
      </c>
      <c r="I5" s="405" t="s">
        <v>129</v>
      </c>
      <c r="J5" s="405" t="s">
        <v>63</v>
      </c>
    </row>
    <row r="6" spans="1:10" ht="23.25" customHeight="1">
      <c r="A6" s="428">
        <v>1</v>
      </c>
      <c r="B6" s="415">
        <v>2</v>
      </c>
      <c r="C6" s="415">
        <v>3</v>
      </c>
      <c r="D6" s="415">
        <v>4</v>
      </c>
      <c r="E6" s="415">
        <v>5</v>
      </c>
      <c r="F6" s="415">
        <v>6</v>
      </c>
      <c r="G6" s="415">
        <v>7</v>
      </c>
      <c r="H6" s="415">
        <v>8</v>
      </c>
      <c r="I6" s="428">
        <v>9</v>
      </c>
      <c r="J6" s="428">
        <v>10</v>
      </c>
    </row>
    <row r="7" spans="1:10" ht="60" customHeight="1">
      <c r="A7" s="151" t="s">
        <v>407</v>
      </c>
      <c r="B7" s="415">
        <v>6000</v>
      </c>
      <c r="C7" s="362">
        <f t="shared" ref="C7:D7" si="0">SUM(C8,C11)</f>
        <v>0</v>
      </c>
      <c r="D7" s="362">
        <f t="shared" si="0"/>
        <v>2000</v>
      </c>
      <c r="E7" s="362">
        <f>SUM(E8,E11)</f>
        <v>2000</v>
      </c>
      <c r="F7" s="362">
        <f t="shared" ref="F7:F11" si="1">SUM(G7:J7)</f>
        <v>0</v>
      </c>
      <c r="G7" s="362">
        <f t="shared" ref="G7:H7" si="2">SUM(G8,G11)</f>
        <v>0</v>
      </c>
      <c r="H7" s="362">
        <f t="shared" si="2"/>
        <v>0</v>
      </c>
      <c r="I7" s="362">
        <f t="shared" ref="I7" si="3">SUM(I8,I11)</f>
        <v>0</v>
      </c>
      <c r="J7" s="362">
        <f t="shared" ref="J7" si="4">SUM(J8,J11)</f>
        <v>0</v>
      </c>
    </row>
    <row r="8" spans="1:10" ht="40.5" customHeight="1">
      <c r="A8" s="354" t="s">
        <v>408</v>
      </c>
      <c r="B8" s="355">
        <v>6010</v>
      </c>
      <c r="C8" s="362">
        <f>SUM(C9:C10)</f>
        <v>0</v>
      </c>
      <c r="D8" s="362">
        <f>SUM(D9:D10)</f>
        <v>2000</v>
      </c>
      <c r="E8" s="362">
        <f t="shared" ref="E8:J8" si="5">SUM(E9:E10)</f>
        <v>2000</v>
      </c>
      <c r="F8" s="362">
        <f t="shared" si="1"/>
        <v>0</v>
      </c>
      <c r="G8" s="362">
        <f t="shared" si="5"/>
        <v>0</v>
      </c>
      <c r="H8" s="362">
        <f t="shared" si="5"/>
        <v>0</v>
      </c>
      <c r="I8" s="362">
        <f t="shared" si="5"/>
        <v>0</v>
      </c>
      <c r="J8" s="362">
        <f t="shared" si="5"/>
        <v>0</v>
      </c>
    </row>
    <row r="9" spans="1:10" s="19" customFormat="1" ht="39" customHeight="1">
      <c r="A9" s="4" t="s">
        <v>631</v>
      </c>
      <c r="C9" s="356"/>
      <c r="D9" s="358">
        <v>1810</v>
      </c>
      <c r="E9" s="358">
        <v>1810</v>
      </c>
      <c r="F9" s="362">
        <f>SUM(G9:J9)</f>
        <v>0</v>
      </c>
      <c r="G9" s="356"/>
      <c r="H9" s="356"/>
      <c r="I9" s="357"/>
      <c r="J9" s="357"/>
    </row>
    <row r="10" spans="1:10" ht="39" customHeight="1">
      <c r="A10" s="340" t="s">
        <v>632</v>
      </c>
      <c r="B10" s="415"/>
      <c r="C10" s="353"/>
      <c r="D10" s="358">
        <v>190</v>
      </c>
      <c r="E10" s="358">
        <v>190</v>
      </c>
      <c r="F10" s="362">
        <f t="shared" si="1"/>
        <v>0</v>
      </c>
      <c r="G10" s="353"/>
      <c r="H10" s="353"/>
      <c r="I10" s="359"/>
      <c r="J10" s="359"/>
    </row>
    <row r="11" spans="1:10" ht="39" customHeight="1">
      <c r="A11" s="354" t="s">
        <v>409</v>
      </c>
      <c r="B11" s="360">
        <v>6020</v>
      </c>
      <c r="C11" s="353">
        <f>C12</f>
        <v>0</v>
      </c>
      <c r="D11" s="353">
        <f t="shared" ref="D11:J11" si="6">D12</f>
        <v>0</v>
      </c>
      <c r="E11" s="353">
        <f t="shared" si="6"/>
        <v>0</v>
      </c>
      <c r="F11" s="362">
        <f t="shared" si="1"/>
        <v>0</v>
      </c>
      <c r="G11" s="353">
        <f t="shared" si="6"/>
        <v>0</v>
      </c>
      <c r="H11" s="353">
        <f t="shared" si="6"/>
        <v>0</v>
      </c>
      <c r="I11" s="353">
        <f t="shared" si="6"/>
        <v>0</v>
      </c>
      <c r="J11" s="353">
        <f t="shared" si="6"/>
        <v>0</v>
      </c>
    </row>
    <row r="12" spans="1:10" ht="30.75" customHeight="1">
      <c r="A12" s="340"/>
      <c r="B12" s="415"/>
      <c r="C12" s="353"/>
      <c r="D12" s="353"/>
      <c r="E12" s="353"/>
      <c r="F12" s="362">
        <f>SUM(G12:J12)</f>
        <v>0</v>
      </c>
      <c r="G12" s="353"/>
      <c r="H12" s="353"/>
      <c r="I12" s="359"/>
      <c r="J12" s="359"/>
    </row>
    <row r="13" spans="1:10" ht="20.25">
      <c r="A13" s="51"/>
      <c r="C13" s="398"/>
      <c r="D13" s="50"/>
      <c r="E13" s="50"/>
      <c r="F13" s="120"/>
      <c r="G13" s="50"/>
      <c r="H13" s="50"/>
    </row>
    <row r="14" spans="1:10" ht="26.25" customHeight="1">
      <c r="A14" s="147" t="s">
        <v>501</v>
      </c>
      <c r="B14" s="1"/>
      <c r="C14" s="499" t="s">
        <v>86</v>
      </c>
      <c r="D14" s="552"/>
      <c r="E14" s="552"/>
      <c r="F14" s="552"/>
      <c r="G14" s="319"/>
      <c r="H14" s="524" t="s">
        <v>528</v>
      </c>
      <c r="I14" s="525"/>
      <c r="J14" s="525"/>
    </row>
    <row r="15" spans="1:10">
      <c r="A15" s="410" t="s">
        <v>366</v>
      </c>
      <c r="B15" s="3"/>
      <c r="C15" s="553" t="s">
        <v>69</v>
      </c>
      <c r="D15" s="553"/>
      <c r="E15" s="553"/>
      <c r="F15" s="553"/>
      <c r="G15" s="320"/>
      <c r="H15" s="671" t="s">
        <v>434</v>
      </c>
      <c r="I15" s="671"/>
      <c r="J15" s="671"/>
    </row>
    <row r="16" spans="1:10">
      <c r="A16" s="13"/>
      <c r="B16" s="13"/>
      <c r="C16" s="13"/>
      <c r="D16" s="13"/>
      <c r="E16" s="13"/>
      <c r="F16" s="13"/>
      <c r="G16" s="13"/>
      <c r="H16" s="13"/>
      <c r="I16" s="13"/>
      <c r="J16" s="13"/>
    </row>
    <row r="17" spans="1:10">
      <c r="A17" s="13"/>
      <c r="B17" s="13"/>
      <c r="C17" s="13"/>
      <c r="D17" s="13"/>
      <c r="E17" s="13"/>
      <c r="F17" s="13"/>
      <c r="G17" s="13"/>
      <c r="H17" s="13"/>
      <c r="I17" s="13"/>
      <c r="J17" s="13"/>
    </row>
    <row r="18" spans="1:10">
      <c r="A18" s="13"/>
      <c r="B18" s="13"/>
      <c r="C18" s="13"/>
      <c r="D18" s="13"/>
      <c r="E18" s="13"/>
      <c r="F18" s="13"/>
      <c r="G18" s="13"/>
      <c r="H18" s="13"/>
      <c r="I18" s="13"/>
      <c r="J18" s="13"/>
    </row>
    <row r="19" spans="1:10" ht="20.25">
      <c r="A19" s="662" t="s">
        <v>572</v>
      </c>
      <c r="B19" s="662"/>
      <c r="C19" s="662"/>
      <c r="D19" s="352"/>
      <c r="E19" s="352"/>
      <c r="F19" s="352"/>
      <c r="G19" s="662" t="s">
        <v>573</v>
      </c>
      <c r="H19" s="662"/>
      <c r="I19" s="662"/>
      <c r="J19" s="425"/>
    </row>
    <row r="20" spans="1:10">
      <c r="A20" s="51"/>
      <c r="C20" s="398"/>
      <c r="D20" s="50"/>
      <c r="E20" s="50"/>
      <c r="F20" s="50"/>
      <c r="G20" s="50"/>
      <c r="H20" s="50"/>
    </row>
    <row r="21" spans="1:10">
      <c r="A21" s="51"/>
      <c r="C21" s="398"/>
      <c r="D21" s="50"/>
      <c r="E21" s="50"/>
      <c r="F21" s="50"/>
      <c r="G21" s="50"/>
      <c r="H21" s="50"/>
    </row>
    <row r="22" spans="1:10">
      <c r="A22" s="51"/>
      <c r="C22" s="398"/>
      <c r="D22" s="50"/>
      <c r="E22" s="50"/>
      <c r="F22" s="50"/>
      <c r="G22" s="50"/>
      <c r="H22" s="50"/>
    </row>
    <row r="23" spans="1:10">
      <c r="A23" s="51"/>
      <c r="C23" s="398"/>
      <c r="D23" s="50"/>
      <c r="E23" s="50"/>
      <c r="F23" s="50"/>
      <c r="G23" s="50"/>
      <c r="H23" s="50"/>
    </row>
    <row r="24" spans="1:10">
      <c r="A24" s="51"/>
      <c r="C24" s="398"/>
      <c r="D24" s="50"/>
      <c r="E24" s="50"/>
      <c r="F24" s="50"/>
      <c r="G24" s="50"/>
      <c r="H24" s="50"/>
    </row>
    <row r="25" spans="1:10">
      <c r="A25" s="51"/>
      <c r="C25" s="398"/>
      <c r="D25" s="50"/>
      <c r="E25" s="50"/>
      <c r="F25" s="50"/>
      <c r="G25" s="50"/>
      <c r="H25" s="50"/>
    </row>
    <row r="26" spans="1:10">
      <c r="A26" s="51"/>
      <c r="C26" s="398"/>
      <c r="D26" s="50"/>
      <c r="E26" s="50"/>
      <c r="F26" s="50"/>
      <c r="G26" s="50"/>
      <c r="H26" s="50"/>
    </row>
    <row r="27" spans="1:10">
      <c r="A27" s="51"/>
      <c r="C27" s="398"/>
      <c r="D27" s="50"/>
      <c r="E27" s="50"/>
      <c r="F27" s="50"/>
      <c r="G27" s="50"/>
      <c r="H27" s="50"/>
    </row>
    <row r="28" spans="1:10">
      <c r="A28" s="51"/>
      <c r="C28" s="398"/>
      <c r="D28" s="50"/>
      <c r="E28" s="50"/>
      <c r="F28" s="50"/>
      <c r="G28" s="50"/>
      <c r="H28" s="50"/>
    </row>
    <row r="29" spans="1:10">
      <c r="A29" s="51"/>
      <c r="C29" s="398"/>
      <c r="D29" s="50"/>
      <c r="E29" s="50"/>
      <c r="F29" s="50"/>
      <c r="G29" s="50"/>
      <c r="H29" s="50"/>
    </row>
    <row r="30" spans="1:10">
      <c r="A30" s="51"/>
      <c r="C30" s="398"/>
      <c r="D30" s="50"/>
      <c r="E30" s="50"/>
      <c r="F30" s="50"/>
      <c r="G30" s="50"/>
      <c r="H30" s="50"/>
    </row>
    <row r="31" spans="1:10">
      <c r="A31" s="51"/>
      <c r="C31" s="398"/>
      <c r="D31" s="50"/>
      <c r="E31" s="50"/>
      <c r="F31" s="50"/>
      <c r="G31" s="50"/>
      <c r="H31" s="50"/>
    </row>
    <row r="32" spans="1:10">
      <c r="A32" s="51"/>
      <c r="C32" s="398"/>
      <c r="D32" s="50"/>
      <c r="E32" s="50"/>
      <c r="F32" s="50"/>
      <c r="G32" s="50"/>
      <c r="H32" s="50"/>
    </row>
    <row r="33" spans="1:8">
      <c r="A33" s="51"/>
      <c r="C33" s="398"/>
      <c r="D33" s="50"/>
      <c r="E33" s="50"/>
      <c r="F33" s="50"/>
      <c r="G33" s="50"/>
      <c r="H33" s="50"/>
    </row>
    <row r="34" spans="1:8">
      <c r="A34" s="51"/>
      <c r="C34" s="398"/>
      <c r="D34" s="50"/>
      <c r="E34" s="50"/>
      <c r="F34" s="50"/>
      <c r="G34" s="50"/>
      <c r="H34" s="50"/>
    </row>
    <row r="35" spans="1:8">
      <c r="A35" s="51"/>
      <c r="C35" s="398"/>
      <c r="D35" s="50"/>
      <c r="E35" s="50"/>
      <c r="F35" s="50"/>
      <c r="G35" s="50"/>
      <c r="H35" s="50"/>
    </row>
    <row r="36" spans="1:8">
      <c r="A36" s="51"/>
      <c r="C36" s="398"/>
      <c r="D36" s="50"/>
      <c r="E36" s="50"/>
      <c r="F36" s="50"/>
      <c r="G36" s="50"/>
      <c r="H36" s="50"/>
    </row>
    <row r="37" spans="1:8">
      <c r="A37" s="51"/>
      <c r="C37" s="398"/>
      <c r="D37" s="50"/>
      <c r="E37" s="50"/>
      <c r="F37" s="50"/>
      <c r="G37" s="50"/>
      <c r="H37" s="50"/>
    </row>
    <row r="38" spans="1:8">
      <c r="A38" s="51"/>
      <c r="C38" s="398"/>
      <c r="D38" s="50"/>
      <c r="E38" s="50"/>
      <c r="F38" s="50"/>
      <c r="G38" s="50"/>
      <c r="H38" s="50"/>
    </row>
    <row r="39" spans="1:8">
      <c r="A39" s="51"/>
      <c r="C39" s="398"/>
      <c r="D39" s="50"/>
      <c r="E39" s="50"/>
      <c r="F39" s="50"/>
      <c r="G39" s="50"/>
      <c r="H39" s="50"/>
    </row>
    <row r="40" spans="1:8">
      <c r="A40" s="51"/>
      <c r="C40" s="398"/>
      <c r="D40" s="50"/>
      <c r="E40" s="50"/>
      <c r="F40" s="50"/>
      <c r="G40" s="50"/>
      <c r="H40" s="50"/>
    </row>
    <row r="41" spans="1:8">
      <c r="A41" s="51"/>
      <c r="C41" s="398"/>
      <c r="D41" s="50"/>
      <c r="E41" s="50"/>
      <c r="F41" s="50"/>
      <c r="G41" s="50"/>
      <c r="H41" s="50"/>
    </row>
    <row r="42" spans="1:8">
      <c r="A42" s="51"/>
      <c r="C42" s="398"/>
      <c r="D42" s="50"/>
      <c r="E42" s="50"/>
      <c r="F42" s="50"/>
      <c r="G42" s="50"/>
      <c r="H42" s="50"/>
    </row>
    <row r="43" spans="1:8">
      <c r="A43" s="51"/>
      <c r="C43" s="398"/>
      <c r="D43" s="50"/>
      <c r="E43" s="50"/>
      <c r="F43" s="50"/>
      <c r="G43" s="50"/>
      <c r="H43" s="50"/>
    </row>
    <row r="44" spans="1:8">
      <c r="A44" s="51"/>
      <c r="C44" s="398"/>
      <c r="D44" s="50"/>
      <c r="E44" s="50"/>
      <c r="F44" s="50"/>
      <c r="G44" s="50"/>
      <c r="H44" s="50"/>
    </row>
    <row r="45" spans="1:8">
      <c r="A45" s="51"/>
      <c r="C45" s="398"/>
      <c r="D45" s="50"/>
      <c r="E45" s="50"/>
      <c r="F45" s="50"/>
      <c r="G45" s="50"/>
      <c r="H45" s="50"/>
    </row>
    <row r="46" spans="1:8">
      <c r="A46" s="51"/>
      <c r="C46" s="398"/>
      <c r="D46" s="50"/>
      <c r="E46" s="50"/>
      <c r="F46" s="50"/>
      <c r="G46" s="50"/>
      <c r="H46" s="50"/>
    </row>
    <row r="47" spans="1:8">
      <c r="A47" s="51"/>
      <c r="C47" s="398"/>
      <c r="D47" s="50"/>
      <c r="E47" s="50"/>
      <c r="F47" s="50"/>
      <c r="G47" s="50"/>
      <c r="H47" s="50"/>
    </row>
    <row r="48" spans="1:8">
      <c r="A48" s="51"/>
      <c r="C48" s="398"/>
      <c r="D48" s="50"/>
      <c r="E48" s="50"/>
      <c r="F48" s="50"/>
      <c r="G48" s="50"/>
      <c r="H48" s="50"/>
    </row>
    <row r="49" spans="1:8">
      <c r="A49" s="51"/>
      <c r="C49" s="398"/>
      <c r="D49" s="50"/>
      <c r="E49" s="50"/>
      <c r="F49" s="50"/>
      <c r="G49" s="50"/>
      <c r="H49" s="50"/>
    </row>
    <row r="50" spans="1:8">
      <c r="A50" s="51"/>
      <c r="C50" s="398"/>
      <c r="D50" s="50"/>
      <c r="E50" s="50"/>
      <c r="F50" s="50"/>
      <c r="G50" s="50"/>
      <c r="H50" s="50"/>
    </row>
    <row r="51" spans="1:8">
      <c r="A51" s="51"/>
      <c r="C51" s="398"/>
      <c r="D51" s="50"/>
      <c r="E51" s="50"/>
      <c r="F51" s="50"/>
      <c r="G51" s="50"/>
      <c r="H51" s="50"/>
    </row>
    <row r="52" spans="1:8">
      <c r="A52" s="51"/>
      <c r="C52" s="398"/>
      <c r="D52" s="50"/>
      <c r="E52" s="50"/>
      <c r="F52" s="50"/>
      <c r="G52" s="50"/>
      <c r="H52" s="50"/>
    </row>
    <row r="53" spans="1:8">
      <c r="A53" s="51"/>
      <c r="C53" s="398"/>
      <c r="D53" s="50"/>
      <c r="E53" s="50"/>
      <c r="F53" s="50"/>
      <c r="G53" s="50"/>
      <c r="H53" s="50"/>
    </row>
    <row r="54" spans="1:8">
      <c r="A54" s="51"/>
      <c r="C54" s="398"/>
      <c r="D54" s="50"/>
      <c r="E54" s="50"/>
      <c r="F54" s="50"/>
      <c r="G54" s="50"/>
      <c r="H54" s="50"/>
    </row>
    <row r="55" spans="1:8">
      <c r="A55" s="51"/>
      <c r="C55" s="398"/>
      <c r="D55" s="50"/>
      <c r="E55" s="50"/>
      <c r="F55" s="50"/>
      <c r="G55" s="50"/>
      <c r="H55" s="50"/>
    </row>
    <row r="56" spans="1:8">
      <c r="A56" s="51"/>
      <c r="C56" s="398"/>
      <c r="D56" s="50"/>
      <c r="E56" s="50"/>
      <c r="F56" s="50"/>
      <c r="G56" s="50"/>
      <c r="H56" s="50"/>
    </row>
    <row r="57" spans="1:8">
      <c r="A57" s="51"/>
      <c r="C57" s="398"/>
      <c r="D57" s="50"/>
      <c r="E57" s="50"/>
      <c r="F57" s="50"/>
      <c r="G57" s="50"/>
      <c r="H57" s="50"/>
    </row>
    <row r="58" spans="1:8">
      <c r="A58" s="51"/>
      <c r="C58" s="398"/>
      <c r="D58" s="50"/>
      <c r="E58" s="50"/>
      <c r="F58" s="50"/>
      <c r="G58" s="50"/>
      <c r="H58" s="50"/>
    </row>
    <row r="59" spans="1:8">
      <c r="A59" s="51"/>
      <c r="C59" s="398"/>
      <c r="D59" s="50"/>
      <c r="E59" s="50"/>
      <c r="F59" s="50"/>
      <c r="G59" s="50"/>
      <c r="H59" s="50"/>
    </row>
    <row r="60" spans="1:8">
      <c r="A60" s="51"/>
      <c r="C60" s="398"/>
      <c r="D60" s="50"/>
      <c r="E60" s="50"/>
      <c r="F60" s="50"/>
      <c r="G60" s="50"/>
      <c r="H60" s="50"/>
    </row>
    <row r="61" spans="1:8">
      <c r="A61" s="51"/>
      <c r="C61" s="398"/>
      <c r="D61" s="50"/>
      <c r="E61" s="50"/>
      <c r="F61" s="50"/>
      <c r="G61" s="50"/>
      <c r="H61" s="50"/>
    </row>
    <row r="62" spans="1:8">
      <c r="A62" s="51"/>
      <c r="C62" s="398"/>
      <c r="D62" s="50"/>
      <c r="E62" s="50"/>
      <c r="F62" s="50"/>
      <c r="G62" s="50"/>
      <c r="H62" s="50"/>
    </row>
    <row r="63" spans="1:8">
      <c r="A63" s="51"/>
      <c r="C63" s="398"/>
      <c r="D63" s="50"/>
      <c r="E63" s="50"/>
      <c r="F63" s="50"/>
      <c r="G63" s="50"/>
      <c r="H63" s="50"/>
    </row>
    <row r="64" spans="1:8">
      <c r="A64" s="51"/>
      <c r="C64" s="398"/>
      <c r="D64" s="50"/>
      <c r="E64" s="50"/>
      <c r="F64" s="50"/>
      <c r="G64" s="50"/>
      <c r="H64" s="50"/>
    </row>
    <row r="65" spans="1:8">
      <c r="A65" s="51"/>
      <c r="C65" s="398"/>
      <c r="D65" s="50"/>
      <c r="E65" s="50"/>
      <c r="F65" s="50"/>
      <c r="G65" s="50"/>
      <c r="H65" s="50"/>
    </row>
    <row r="66" spans="1:8">
      <c r="A66" s="51"/>
      <c r="C66" s="398"/>
      <c r="D66" s="50"/>
      <c r="E66" s="50"/>
      <c r="F66" s="50"/>
      <c r="G66" s="50"/>
      <c r="H66" s="50"/>
    </row>
    <row r="67" spans="1:8">
      <c r="A67" s="51"/>
      <c r="C67" s="398"/>
      <c r="D67" s="50"/>
      <c r="E67" s="50"/>
      <c r="F67" s="50"/>
      <c r="G67" s="50"/>
      <c r="H67" s="50"/>
    </row>
    <row r="68" spans="1:8">
      <c r="A68" s="51"/>
      <c r="C68" s="398"/>
      <c r="D68" s="50"/>
      <c r="E68" s="50"/>
      <c r="F68" s="50"/>
      <c r="G68" s="50"/>
      <c r="H68" s="50"/>
    </row>
    <row r="69" spans="1:8">
      <c r="A69" s="51"/>
      <c r="C69" s="398"/>
      <c r="D69" s="50"/>
      <c r="E69" s="50"/>
      <c r="F69" s="50"/>
      <c r="G69" s="50"/>
      <c r="H69" s="50"/>
    </row>
    <row r="70" spans="1:8">
      <c r="A70" s="51"/>
    </row>
    <row r="71" spans="1:8">
      <c r="A71" s="52"/>
    </row>
    <row r="72" spans="1:8">
      <c r="A72" s="52"/>
    </row>
    <row r="73" spans="1:8">
      <c r="A73" s="52"/>
    </row>
    <row r="74" spans="1:8">
      <c r="A74" s="52"/>
    </row>
    <row r="75" spans="1:8">
      <c r="A75" s="52"/>
    </row>
    <row r="76" spans="1:8">
      <c r="A76" s="52"/>
    </row>
    <row r="77" spans="1:8">
      <c r="A77" s="52"/>
    </row>
    <row r="78" spans="1:8">
      <c r="A78" s="52"/>
    </row>
    <row r="79" spans="1:8">
      <c r="A79" s="52"/>
    </row>
    <row r="80" spans="1:8">
      <c r="A80" s="52"/>
    </row>
    <row r="81" spans="1:1">
      <c r="A81" s="52"/>
    </row>
    <row r="82" spans="1:1">
      <c r="A82" s="52"/>
    </row>
    <row r="83" spans="1:1">
      <c r="A83" s="52"/>
    </row>
    <row r="84" spans="1:1">
      <c r="A84" s="52"/>
    </row>
    <row r="85" spans="1:1">
      <c r="A85" s="52"/>
    </row>
    <row r="86" spans="1:1">
      <c r="A86" s="52"/>
    </row>
    <row r="87" spans="1:1">
      <c r="A87" s="52"/>
    </row>
    <row r="88" spans="1:1">
      <c r="A88" s="52"/>
    </row>
    <row r="89" spans="1:1">
      <c r="A89" s="52"/>
    </row>
    <row r="90" spans="1:1">
      <c r="A90" s="52"/>
    </row>
    <row r="91" spans="1:1">
      <c r="A91" s="52"/>
    </row>
    <row r="92" spans="1:1">
      <c r="A92" s="52"/>
    </row>
    <row r="93" spans="1:1">
      <c r="A93" s="52"/>
    </row>
    <row r="94" spans="1:1">
      <c r="A94" s="52"/>
    </row>
    <row r="95" spans="1:1">
      <c r="A95" s="52"/>
    </row>
    <row r="96" spans="1:1">
      <c r="A96" s="52"/>
    </row>
    <row r="97" spans="1:1">
      <c r="A97" s="52"/>
    </row>
    <row r="98" spans="1:1">
      <c r="A98" s="52"/>
    </row>
    <row r="99" spans="1:1">
      <c r="A99" s="52"/>
    </row>
    <row r="100" spans="1:1">
      <c r="A100" s="52"/>
    </row>
    <row r="101" spans="1:1">
      <c r="A101" s="52"/>
    </row>
    <row r="102" spans="1:1">
      <c r="A102" s="52"/>
    </row>
    <row r="103" spans="1:1">
      <c r="A103" s="52"/>
    </row>
    <row r="104" spans="1:1">
      <c r="A104" s="52"/>
    </row>
    <row r="105" spans="1:1">
      <c r="A105" s="52"/>
    </row>
    <row r="106" spans="1:1">
      <c r="A106" s="52"/>
    </row>
    <row r="107" spans="1:1">
      <c r="A107" s="52"/>
    </row>
    <row r="108" spans="1:1">
      <c r="A108" s="52"/>
    </row>
    <row r="109" spans="1:1">
      <c r="A109" s="52"/>
    </row>
    <row r="110" spans="1:1">
      <c r="A110" s="52"/>
    </row>
    <row r="111" spans="1:1">
      <c r="A111" s="52"/>
    </row>
    <row r="112" spans="1:1">
      <c r="A112" s="52"/>
    </row>
    <row r="113" spans="1:1">
      <c r="A113" s="52"/>
    </row>
    <row r="114" spans="1:1">
      <c r="A114" s="52"/>
    </row>
    <row r="115" spans="1:1">
      <c r="A115" s="52"/>
    </row>
    <row r="116" spans="1:1">
      <c r="A116" s="52"/>
    </row>
    <row r="117" spans="1:1">
      <c r="A117" s="52"/>
    </row>
    <row r="118" spans="1:1">
      <c r="A118" s="52"/>
    </row>
    <row r="119" spans="1:1">
      <c r="A119" s="52"/>
    </row>
    <row r="120" spans="1:1">
      <c r="A120" s="52"/>
    </row>
    <row r="121" spans="1:1">
      <c r="A121" s="52"/>
    </row>
    <row r="122" spans="1:1">
      <c r="A122" s="52"/>
    </row>
    <row r="123" spans="1:1">
      <c r="A123" s="52"/>
    </row>
    <row r="124" spans="1:1">
      <c r="A124" s="52"/>
    </row>
    <row r="125" spans="1:1">
      <c r="A125" s="52"/>
    </row>
    <row r="126" spans="1:1">
      <c r="A126" s="52"/>
    </row>
    <row r="127" spans="1:1">
      <c r="A127" s="52"/>
    </row>
    <row r="128" spans="1:1">
      <c r="A128" s="52"/>
    </row>
    <row r="129" spans="1:1">
      <c r="A129" s="52"/>
    </row>
    <row r="130" spans="1:1">
      <c r="A130" s="52"/>
    </row>
    <row r="131" spans="1:1">
      <c r="A131" s="52"/>
    </row>
    <row r="132" spans="1:1">
      <c r="A132" s="52"/>
    </row>
    <row r="133" spans="1:1">
      <c r="A133" s="52"/>
    </row>
    <row r="134" spans="1:1">
      <c r="A134" s="52"/>
    </row>
    <row r="135" spans="1:1">
      <c r="A135" s="52"/>
    </row>
    <row r="136" spans="1:1">
      <c r="A136" s="52"/>
    </row>
    <row r="137" spans="1:1">
      <c r="A137" s="52"/>
    </row>
    <row r="138" spans="1:1">
      <c r="A138" s="52"/>
    </row>
    <row r="139" spans="1:1">
      <c r="A139" s="52"/>
    </row>
    <row r="140" spans="1:1">
      <c r="A140" s="52"/>
    </row>
    <row r="141" spans="1:1">
      <c r="A141" s="52"/>
    </row>
    <row r="142" spans="1:1">
      <c r="A142" s="52"/>
    </row>
    <row r="143" spans="1:1">
      <c r="A143" s="52"/>
    </row>
    <row r="144" spans="1:1">
      <c r="A144" s="52"/>
    </row>
    <row r="145" spans="1:1">
      <c r="A145" s="52"/>
    </row>
    <row r="146" spans="1:1">
      <c r="A146" s="52"/>
    </row>
    <row r="147" spans="1:1">
      <c r="A147" s="52"/>
    </row>
    <row r="148" spans="1:1">
      <c r="A148" s="52"/>
    </row>
    <row r="149" spans="1:1">
      <c r="A149" s="52"/>
    </row>
    <row r="150" spans="1:1">
      <c r="A150" s="52"/>
    </row>
    <row r="151" spans="1:1">
      <c r="A151" s="52"/>
    </row>
    <row r="152" spans="1:1">
      <c r="A152" s="52"/>
    </row>
    <row r="153" spans="1:1">
      <c r="A153" s="52"/>
    </row>
    <row r="154" spans="1:1">
      <c r="A154" s="52"/>
    </row>
    <row r="155" spans="1:1">
      <c r="A155" s="52"/>
    </row>
    <row r="156" spans="1:1">
      <c r="A156" s="52"/>
    </row>
    <row r="157" spans="1:1">
      <c r="A157" s="52"/>
    </row>
    <row r="158" spans="1:1">
      <c r="A158" s="52"/>
    </row>
    <row r="159" spans="1:1">
      <c r="A159" s="52"/>
    </row>
    <row r="160" spans="1:1">
      <c r="A160" s="52"/>
    </row>
    <row r="161" spans="1:1">
      <c r="A161" s="52"/>
    </row>
    <row r="162" spans="1:1">
      <c r="A162" s="52"/>
    </row>
    <row r="163" spans="1:1">
      <c r="A163" s="52"/>
    </row>
    <row r="164" spans="1:1">
      <c r="A164" s="52"/>
    </row>
    <row r="165" spans="1:1">
      <c r="A165" s="52"/>
    </row>
    <row r="166" spans="1:1">
      <c r="A166" s="52"/>
    </row>
    <row r="167" spans="1:1">
      <c r="A167" s="52"/>
    </row>
    <row r="168" spans="1:1">
      <c r="A168" s="52"/>
    </row>
    <row r="169" spans="1:1">
      <c r="A169" s="52"/>
    </row>
    <row r="170" spans="1:1">
      <c r="A170" s="52"/>
    </row>
    <row r="171" spans="1:1">
      <c r="A171" s="52"/>
    </row>
    <row r="172" spans="1:1">
      <c r="A172" s="52"/>
    </row>
    <row r="173" spans="1:1">
      <c r="A173" s="52"/>
    </row>
    <row r="174" spans="1:1">
      <c r="A174" s="52"/>
    </row>
    <row r="175" spans="1:1">
      <c r="A175" s="52"/>
    </row>
    <row r="176" spans="1:1">
      <c r="A176" s="52"/>
    </row>
    <row r="177" spans="1:1">
      <c r="A177" s="52"/>
    </row>
    <row r="178" spans="1:1">
      <c r="A178" s="52"/>
    </row>
    <row r="179" spans="1:1">
      <c r="A179" s="52"/>
    </row>
    <row r="180" spans="1:1">
      <c r="A180" s="52"/>
    </row>
    <row r="181" spans="1:1">
      <c r="A181" s="52"/>
    </row>
    <row r="182" spans="1:1">
      <c r="A182" s="52"/>
    </row>
    <row r="183" spans="1:1">
      <c r="A183" s="52"/>
    </row>
    <row r="184" spans="1:1">
      <c r="A184" s="52"/>
    </row>
    <row r="185" spans="1:1">
      <c r="A185" s="52"/>
    </row>
    <row r="186" spans="1:1">
      <c r="A186" s="52"/>
    </row>
    <row r="187" spans="1:1">
      <c r="A187" s="52"/>
    </row>
    <row r="188" spans="1:1">
      <c r="A188" s="52"/>
    </row>
    <row r="189" spans="1:1">
      <c r="A189" s="52"/>
    </row>
    <row r="190" spans="1:1">
      <c r="A190" s="52"/>
    </row>
    <row r="191" spans="1:1">
      <c r="A191" s="52"/>
    </row>
    <row r="192" spans="1:1">
      <c r="A192" s="52"/>
    </row>
    <row r="193" spans="1:1">
      <c r="A193" s="52"/>
    </row>
    <row r="194" spans="1:1">
      <c r="A194" s="52"/>
    </row>
    <row r="195" spans="1:1">
      <c r="A195" s="52"/>
    </row>
    <row r="196" spans="1:1">
      <c r="A196" s="52"/>
    </row>
    <row r="197" spans="1:1">
      <c r="A197" s="52"/>
    </row>
    <row r="198" spans="1:1">
      <c r="A198" s="52"/>
    </row>
    <row r="199" spans="1:1">
      <c r="A199" s="52"/>
    </row>
    <row r="200" spans="1:1">
      <c r="A200" s="52"/>
    </row>
    <row r="201" spans="1:1">
      <c r="A201" s="52"/>
    </row>
    <row r="202" spans="1:1">
      <c r="A202" s="52"/>
    </row>
    <row r="203" spans="1:1">
      <c r="A203" s="52"/>
    </row>
    <row r="204" spans="1:1">
      <c r="A204" s="52"/>
    </row>
    <row r="205" spans="1:1">
      <c r="A205" s="52"/>
    </row>
    <row r="206" spans="1:1">
      <c r="A206" s="52"/>
    </row>
    <row r="207" spans="1:1">
      <c r="A207" s="52"/>
    </row>
    <row r="208" spans="1:1">
      <c r="A208" s="52"/>
    </row>
    <row r="209" spans="1:1">
      <c r="A209" s="52"/>
    </row>
    <row r="210" spans="1:1">
      <c r="A210" s="52"/>
    </row>
    <row r="211" spans="1:1">
      <c r="A211" s="52"/>
    </row>
    <row r="212" spans="1:1">
      <c r="A212" s="52"/>
    </row>
    <row r="213" spans="1:1">
      <c r="A213" s="52"/>
    </row>
    <row r="214" spans="1:1">
      <c r="A214" s="52"/>
    </row>
    <row r="215" spans="1:1">
      <c r="A215" s="52"/>
    </row>
    <row r="216" spans="1:1">
      <c r="A216" s="52"/>
    </row>
    <row r="217" spans="1:1">
      <c r="A217" s="52"/>
    </row>
    <row r="218" spans="1:1">
      <c r="A218" s="52"/>
    </row>
    <row r="219" spans="1:1">
      <c r="A219" s="52"/>
    </row>
    <row r="220" spans="1:1">
      <c r="A220" s="52"/>
    </row>
    <row r="221" spans="1:1">
      <c r="A221" s="52"/>
    </row>
    <row r="222" spans="1:1">
      <c r="A222" s="52"/>
    </row>
    <row r="223" spans="1:1">
      <c r="A223" s="52"/>
    </row>
    <row r="224" spans="1:1">
      <c r="A224" s="52"/>
    </row>
    <row r="225" spans="1:1">
      <c r="A225" s="52"/>
    </row>
    <row r="226" spans="1:1">
      <c r="A226" s="52"/>
    </row>
    <row r="227" spans="1:1">
      <c r="A227" s="52"/>
    </row>
    <row r="228" spans="1:1">
      <c r="A228" s="52"/>
    </row>
    <row r="229" spans="1:1">
      <c r="A229" s="52"/>
    </row>
    <row r="230" spans="1:1">
      <c r="A230" s="52"/>
    </row>
    <row r="231" spans="1:1">
      <c r="A231" s="52"/>
    </row>
    <row r="232" spans="1:1">
      <c r="A232" s="52"/>
    </row>
    <row r="233" spans="1:1">
      <c r="A233" s="52"/>
    </row>
    <row r="234" spans="1:1">
      <c r="A234" s="52"/>
    </row>
    <row r="235" spans="1:1">
      <c r="A235" s="52"/>
    </row>
    <row r="236" spans="1:1">
      <c r="A236" s="52"/>
    </row>
    <row r="237" spans="1:1">
      <c r="A237" s="52"/>
    </row>
  </sheetData>
  <mergeCells count="14">
    <mergeCell ref="A19:C19"/>
    <mergeCell ref="G19:I19"/>
    <mergeCell ref="A2:H2"/>
    <mergeCell ref="A4:A5"/>
    <mergeCell ref="B4:B5"/>
    <mergeCell ref="C4:C5"/>
    <mergeCell ref="D4:D5"/>
    <mergeCell ref="E4:E5"/>
    <mergeCell ref="F4:F5"/>
    <mergeCell ref="G4:J4"/>
    <mergeCell ref="C14:F14"/>
    <mergeCell ref="H14:J14"/>
    <mergeCell ref="C15:F15"/>
    <mergeCell ref="H15:J15"/>
  </mergeCells>
  <pageMargins left="0.59055118110236227" right="0.59055118110236227" top="0.98425196850393704" bottom="0.59055118110236227" header="0" footer="0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P324"/>
  <sheetViews>
    <sheetView view="pageBreakPreview" topLeftCell="A78" zoomScale="60" zoomScaleNormal="75" workbookViewId="0">
      <selection activeCell="F14" sqref="F14"/>
    </sheetView>
  </sheetViews>
  <sheetFormatPr defaultRowHeight="20.25"/>
  <cols>
    <col min="1" max="1" width="86.5703125" style="124" customWidth="1"/>
    <col min="2" max="2" width="14.85546875" style="125" customWidth="1"/>
    <col min="3" max="3" width="22.7109375" style="125" customWidth="1"/>
    <col min="4" max="4" width="21.7109375" style="125" customWidth="1"/>
    <col min="5" max="5" width="22.5703125" style="125" customWidth="1"/>
    <col min="6" max="6" width="24" style="124" customWidth="1"/>
    <col min="7" max="7" width="21.7109375" style="124" customWidth="1"/>
    <col min="8" max="8" width="22.42578125" style="124" customWidth="1"/>
    <col min="9" max="9" width="21.42578125" style="124" customWidth="1"/>
    <col min="10" max="10" width="21" style="124" customWidth="1"/>
    <col min="11" max="11" width="25.28515625" style="124" customWidth="1"/>
    <col min="12" max="15" width="9.140625" style="124"/>
    <col min="16" max="16" width="10.42578125" style="124" bestFit="1" customWidth="1"/>
    <col min="17" max="16384" width="9.140625" style="124"/>
  </cols>
  <sheetData>
    <row r="1" spans="1:16">
      <c r="K1" s="126" t="s">
        <v>356</v>
      </c>
    </row>
    <row r="2" spans="1:16" ht="28.5" customHeight="1">
      <c r="A2" s="479" t="s">
        <v>169</v>
      </c>
      <c r="B2" s="479"/>
      <c r="C2" s="479"/>
      <c r="D2" s="479"/>
      <c r="E2" s="479"/>
      <c r="F2" s="479"/>
      <c r="G2" s="479"/>
      <c r="H2" s="479"/>
      <c r="I2" s="479"/>
      <c r="J2" s="479"/>
      <c r="K2" s="479"/>
    </row>
    <row r="3" spans="1:16" ht="26.25" customHeight="1">
      <c r="A3" s="127"/>
      <c r="B3" s="128"/>
      <c r="C3" s="127"/>
      <c r="D3" s="127"/>
      <c r="E3" s="128"/>
      <c r="F3" s="127"/>
      <c r="G3" s="127"/>
      <c r="H3" s="127"/>
      <c r="I3" s="127"/>
      <c r="J3" s="129" t="s">
        <v>361</v>
      </c>
    </row>
    <row r="4" spans="1:16" ht="36" customHeight="1">
      <c r="A4" s="480" t="s">
        <v>164</v>
      </c>
      <c r="B4" s="481" t="s">
        <v>17</v>
      </c>
      <c r="C4" s="482" t="s">
        <v>581</v>
      </c>
      <c r="D4" s="482" t="s">
        <v>582</v>
      </c>
      <c r="E4" s="484" t="s">
        <v>578</v>
      </c>
      <c r="F4" s="482" t="s">
        <v>583</v>
      </c>
      <c r="G4" s="481" t="s">
        <v>334</v>
      </c>
      <c r="H4" s="481"/>
      <c r="I4" s="481"/>
      <c r="J4" s="481"/>
      <c r="K4" s="481" t="s">
        <v>154</v>
      </c>
    </row>
    <row r="5" spans="1:16" ht="72" customHeight="1">
      <c r="A5" s="480"/>
      <c r="B5" s="481"/>
      <c r="C5" s="483"/>
      <c r="D5" s="483"/>
      <c r="E5" s="485"/>
      <c r="F5" s="483"/>
      <c r="G5" s="130" t="s">
        <v>127</v>
      </c>
      <c r="H5" s="130" t="s">
        <v>128</v>
      </c>
      <c r="I5" s="130" t="s">
        <v>129</v>
      </c>
      <c r="J5" s="130" t="s">
        <v>63</v>
      </c>
      <c r="K5" s="481"/>
    </row>
    <row r="6" spans="1:16" ht="30.75" customHeight="1">
      <c r="A6" s="394">
        <v>1</v>
      </c>
      <c r="B6" s="395">
        <v>2</v>
      </c>
      <c r="C6" s="395">
        <v>3</v>
      </c>
      <c r="D6" s="395">
        <v>4</v>
      </c>
      <c r="E6" s="395">
        <v>5</v>
      </c>
      <c r="F6" s="395">
        <v>6</v>
      </c>
      <c r="G6" s="395">
        <v>7</v>
      </c>
      <c r="H6" s="395">
        <v>8</v>
      </c>
      <c r="I6" s="395">
        <v>9</v>
      </c>
      <c r="J6" s="395">
        <v>10</v>
      </c>
      <c r="K6" s="395">
        <v>11</v>
      </c>
    </row>
    <row r="7" spans="1:16" s="131" customFormat="1" ht="33" customHeight="1">
      <c r="A7" s="475" t="s">
        <v>168</v>
      </c>
      <c r="B7" s="476"/>
      <c r="C7" s="476"/>
      <c r="D7" s="476"/>
      <c r="E7" s="476"/>
      <c r="F7" s="476"/>
      <c r="G7" s="476"/>
      <c r="H7" s="476"/>
      <c r="I7" s="476"/>
      <c r="J7" s="476"/>
      <c r="K7" s="477"/>
    </row>
    <row r="8" spans="1:16" s="131" customFormat="1" ht="39.75" customHeight="1">
      <c r="A8" s="132" t="s">
        <v>139</v>
      </c>
      <c r="B8" s="304">
        <v>1000</v>
      </c>
      <c r="C8" s="683">
        <v>38655</v>
      </c>
      <c r="D8" s="74">
        <v>40149</v>
      </c>
      <c r="E8" s="74">
        <v>41275</v>
      </c>
      <c r="F8" s="101">
        <f t="shared" ref="F8:F20" si="0">SUM(G8:J8)</f>
        <v>44635</v>
      </c>
      <c r="G8" s="74">
        <v>10907</v>
      </c>
      <c r="H8" s="74">
        <v>10864</v>
      </c>
      <c r="I8" s="74">
        <v>11184</v>
      </c>
      <c r="J8" s="74">
        <v>11680</v>
      </c>
      <c r="K8" s="133"/>
    </row>
    <row r="9" spans="1:16" s="131" customFormat="1" ht="36.75" customHeight="1">
      <c r="A9" s="132" t="s">
        <v>120</v>
      </c>
      <c r="B9" s="304">
        <v>1010</v>
      </c>
      <c r="C9" s="683">
        <f>SUM(C10:C17)</f>
        <v>-37555</v>
      </c>
      <c r="D9" s="683">
        <f t="shared" ref="D9:E9" si="1">SUM(D10:D17)</f>
        <v>-39399</v>
      </c>
      <c r="E9" s="683">
        <f t="shared" si="1"/>
        <v>-40873</v>
      </c>
      <c r="F9" s="101">
        <f t="shared" si="0"/>
        <v>-43621</v>
      </c>
      <c r="G9" s="683">
        <f t="shared" ref="G9" si="2">SUM(G10:G17)</f>
        <v>-11348</v>
      </c>
      <c r="H9" s="683">
        <f t="shared" ref="H9" si="3">SUM(H10:H17)</f>
        <v>-10858</v>
      </c>
      <c r="I9" s="683">
        <f t="shared" ref="I9" si="4">SUM(I10:I17)</f>
        <v>-10478</v>
      </c>
      <c r="J9" s="683">
        <f t="shared" ref="J9" si="5">SUM(J10:J17)</f>
        <v>-10937</v>
      </c>
      <c r="K9" s="133"/>
    </row>
    <row r="10" spans="1:16" s="136" customFormat="1" ht="30.75" customHeight="1">
      <c r="A10" s="134" t="s">
        <v>306</v>
      </c>
      <c r="B10" s="395">
        <v>1011</v>
      </c>
      <c r="C10" s="316">
        <v>-3535</v>
      </c>
      <c r="D10" s="72">
        <v>-4980</v>
      </c>
      <c r="E10" s="72">
        <v>-5120</v>
      </c>
      <c r="F10" s="72">
        <f t="shared" si="0"/>
        <v>-5280</v>
      </c>
      <c r="G10" s="72">
        <v>-1400</v>
      </c>
      <c r="H10" s="72">
        <v>-1400</v>
      </c>
      <c r="I10" s="72">
        <v>-1240</v>
      </c>
      <c r="J10" s="72">
        <v>-1240</v>
      </c>
      <c r="K10" s="135"/>
    </row>
    <row r="11" spans="1:16" s="136" customFormat="1" ht="30.75" customHeight="1">
      <c r="A11" s="134" t="s">
        <v>441</v>
      </c>
      <c r="B11" s="395">
        <v>1012</v>
      </c>
      <c r="C11" s="316">
        <v>-1108</v>
      </c>
      <c r="D11" s="72">
        <v>-1540</v>
      </c>
      <c r="E11" s="72">
        <v>-1350</v>
      </c>
      <c r="F11" s="72">
        <f t="shared" si="0"/>
        <v>-1540</v>
      </c>
      <c r="G11" s="72">
        <v>-700</v>
      </c>
      <c r="H11" s="72">
        <v>-250</v>
      </c>
      <c r="I11" s="72">
        <v>-140</v>
      </c>
      <c r="J11" s="72">
        <v>-450</v>
      </c>
      <c r="K11" s="135"/>
    </row>
    <row r="12" spans="1:16" s="136" customFormat="1" ht="30.75" customHeight="1">
      <c r="A12" s="134" t="s">
        <v>307</v>
      </c>
      <c r="B12" s="395">
        <v>1013</v>
      </c>
      <c r="C12" s="316">
        <v>-2196</v>
      </c>
      <c r="D12" s="72">
        <v>-2170</v>
      </c>
      <c r="E12" s="72">
        <v>-2390</v>
      </c>
      <c r="F12" s="72">
        <f t="shared" si="0"/>
        <v>-2500</v>
      </c>
      <c r="G12" s="72">
        <v>-670</v>
      </c>
      <c r="H12" s="72">
        <v>-640</v>
      </c>
      <c r="I12" s="72">
        <v>-520</v>
      </c>
      <c r="J12" s="72">
        <v>-670</v>
      </c>
      <c r="K12" s="135"/>
    </row>
    <row r="13" spans="1:16" s="136" customFormat="1" ht="30.75" customHeight="1">
      <c r="A13" s="134" t="s">
        <v>5</v>
      </c>
      <c r="B13" s="395">
        <v>1014</v>
      </c>
      <c r="C13" s="316">
        <v>-20838</v>
      </c>
      <c r="D13" s="72">
        <v>-21560</v>
      </c>
      <c r="E13" s="72">
        <v>-22600</v>
      </c>
      <c r="F13" s="72">
        <f t="shared" si="0"/>
        <v>-24800</v>
      </c>
      <c r="G13" s="72">
        <v>-6200</v>
      </c>
      <c r="H13" s="72">
        <v>-6200</v>
      </c>
      <c r="I13" s="72">
        <v>-6200</v>
      </c>
      <c r="J13" s="72">
        <v>-6200</v>
      </c>
      <c r="K13" s="135"/>
      <c r="P13" s="285"/>
    </row>
    <row r="14" spans="1:16" s="136" customFormat="1" ht="30.75" customHeight="1">
      <c r="A14" s="134" t="s">
        <v>6</v>
      </c>
      <c r="B14" s="395">
        <v>1015</v>
      </c>
      <c r="C14" s="316">
        <v>-4198</v>
      </c>
      <c r="D14" s="72">
        <v>-4494</v>
      </c>
      <c r="E14" s="72">
        <v>-4644</v>
      </c>
      <c r="F14" s="72">
        <f t="shared" si="0"/>
        <v>-5084</v>
      </c>
      <c r="G14" s="72">
        <v>-1271</v>
      </c>
      <c r="H14" s="72">
        <v>-1271</v>
      </c>
      <c r="I14" s="72">
        <v>-1271</v>
      </c>
      <c r="J14" s="72">
        <v>-1271</v>
      </c>
      <c r="K14" s="135"/>
      <c r="L14" s="273"/>
      <c r="P14" s="285"/>
    </row>
    <row r="15" spans="1:16" s="136" customFormat="1" ht="64.5" customHeight="1">
      <c r="A15" s="134" t="s">
        <v>308</v>
      </c>
      <c r="B15" s="395">
        <v>1016</v>
      </c>
      <c r="C15" s="316">
        <v>-751</v>
      </c>
      <c r="D15" s="72">
        <v>-690</v>
      </c>
      <c r="E15" s="72">
        <v>-710</v>
      </c>
      <c r="F15" s="72">
        <f t="shared" si="0"/>
        <v>-710</v>
      </c>
      <c r="G15" s="72">
        <v>-180</v>
      </c>
      <c r="H15" s="72">
        <v>-170</v>
      </c>
      <c r="I15" s="72">
        <v>-180</v>
      </c>
      <c r="J15" s="72">
        <v>-180</v>
      </c>
      <c r="K15" s="135"/>
    </row>
    <row r="16" spans="1:16" s="136" customFormat="1" ht="30" customHeight="1">
      <c r="A16" s="134" t="s">
        <v>309</v>
      </c>
      <c r="B16" s="395">
        <v>1017</v>
      </c>
      <c r="C16" s="316">
        <v>-2342</v>
      </c>
      <c r="D16" s="72">
        <v>-2180</v>
      </c>
      <c r="E16" s="72">
        <v>-2342</v>
      </c>
      <c r="F16" s="72">
        <f t="shared" si="0"/>
        <v>-2200</v>
      </c>
      <c r="G16" s="72">
        <v>-550</v>
      </c>
      <c r="H16" s="72">
        <v>-550</v>
      </c>
      <c r="I16" s="72">
        <v>-550</v>
      </c>
      <c r="J16" s="72">
        <v>-550</v>
      </c>
      <c r="K16" s="135"/>
    </row>
    <row r="17" spans="1:15" s="136" customFormat="1" ht="30.75" customHeight="1">
      <c r="A17" s="134" t="s">
        <v>310</v>
      </c>
      <c r="B17" s="395">
        <v>1018</v>
      </c>
      <c r="C17" s="316">
        <f>'Розшифровка до Формування '!C7</f>
        <v>-2587</v>
      </c>
      <c r="D17" s="316">
        <f>'Розшифровка до Формування '!D7</f>
        <v>-1785</v>
      </c>
      <c r="E17" s="316">
        <f>'Розшифровка до Формування '!E7</f>
        <v>-1717</v>
      </c>
      <c r="F17" s="72">
        <f t="shared" si="0"/>
        <v>-1507</v>
      </c>
      <c r="G17" s="316">
        <f>'Розшифровка до Формування '!G7</f>
        <v>-377</v>
      </c>
      <c r="H17" s="316">
        <f>'Розшифровка до Формування '!H7</f>
        <v>-377</v>
      </c>
      <c r="I17" s="316">
        <f>'Розшифровка до Формування '!I7</f>
        <v>-377</v>
      </c>
      <c r="J17" s="316">
        <f>'Розшифровка до Формування '!J7</f>
        <v>-376</v>
      </c>
      <c r="K17" s="135"/>
    </row>
    <row r="18" spans="1:15" s="131" customFormat="1" ht="29.25" customHeight="1">
      <c r="A18" s="132" t="s">
        <v>22</v>
      </c>
      <c r="B18" s="304">
        <v>1020</v>
      </c>
      <c r="C18" s="205">
        <f>SUM(C8,C9)</f>
        <v>1100</v>
      </c>
      <c r="D18" s="205">
        <f t="shared" ref="D18:J18" si="6">SUM(D8,D9)</f>
        <v>750</v>
      </c>
      <c r="E18" s="205">
        <f t="shared" si="6"/>
        <v>402</v>
      </c>
      <c r="F18" s="101">
        <f t="shared" si="0"/>
        <v>1014</v>
      </c>
      <c r="G18" s="205">
        <f t="shared" si="6"/>
        <v>-441</v>
      </c>
      <c r="H18" s="205">
        <f t="shared" si="6"/>
        <v>6</v>
      </c>
      <c r="I18" s="205">
        <f t="shared" si="6"/>
        <v>706</v>
      </c>
      <c r="J18" s="205">
        <f t="shared" si="6"/>
        <v>743</v>
      </c>
      <c r="K18" s="133"/>
    </row>
    <row r="19" spans="1:15" s="136" customFormat="1" ht="30.75" customHeight="1">
      <c r="A19" s="132" t="s">
        <v>150</v>
      </c>
      <c r="B19" s="305">
        <v>1030</v>
      </c>
      <c r="C19" s="205">
        <f>SUM(C20:C37,C39)</f>
        <v>-4582</v>
      </c>
      <c r="D19" s="205">
        <f t="shared" ref="D19:E19" si="7">SUM(D20:D37,D39)</f>
        <v>-5524</v>
      </c>
      <c r="E19" s="205">
        <f t="shared" si="7"/>
        <v>-5377</v>
      </c>
      <c r="F19" s="101">
        <f t="shared" si="0"/>
        <v>-5585</v>
      </c>
      <c r="G19" s="205">
        <f t="shared" ref="G19" si="8">SUM(G20:G37,G39)</f>
        <v>-1397</v>
      </c>
      <c r="H19" s="205">
        <f t="shared" ref="H19" si="9">SUM(H20:H37,H39)</f>
        <v>-1393</v>
      </c>
      <c r="I19" s="205">
        <f t="shared" ref="I19" si="10">SUM(I20:I37,I39)</f>
        <v>-1397</v>
      </c>
      <c r="J19" s="205">
        <f t="shared" ref="J19" si="11">SUM(J20:J37,J39)</f>
        <v>-1398</v>
      </c>
      <c r="K19" s="133"/>
    </row>
    <row r="20" spans="1:15" s="136" customFormat="1" ht="42.75" customHeight="1">
      <c r="A20" s="134" t="s">
        <v>88</v>
      </c>
      <c r="B20" s="395">
        <v>1031</v>
      </c>
      <c r="C20" s="73" t="s">
        <v>200</v>
      </c>
      <c r="D20" s="73" t="s">
        <v>200</v>
      </c>
      <c r="E20" s="73" t="s">
        <v>200</v>
      </c>
      <c r="F20" s="72">
        <f t="shared" si="0"/>
        <v>0</v>
      </c>
      <c r="G20" s="73" t="s">
        <v>200</v>
      </c>
      <c r="H20" s="73" t="s">
        <v>200</v>
      </c>
      <c r="I20" s="73" t="s">
        <v>200</v>
      </c>
      <c r="J20" s="73" t="s">
        <v>200</v>
      </c>
      <c r="K20" s="135"/>
    </row>
    <row r="21" spans="1:15" s="136" customFormat="1" ht="30.75" customHeight="1">
      <c r="A21" s="134" t="s">
        <v>140</v>
      </c>
      <c r="B21" s="395">
        <v>1032</v>
      </c>
      <c r="C21" s="73">
        <v>-30</v>
      </c>
      <c r="D21" s="73" t="s">
        <v>200</v>
      </c>
      <c r="E21" s="73" t="s">
        <v>200</v>
      </c>
      <c r="F21" s="72">
        <f t="shared" ref="F21:F65" si="12">SUM(G21:J21)</f>
        <v>0</v>
      </c>
      <c r="G21" s="73" t="s">
        <v>200</v>
      </c>
      <c r="H21" s="73" t="s">
        <v>200</v>
      </c>
      <c r="I21" s="73" t="s">
        <v>200</v>
      </c>
      <c r="J21" s="73" t="s">
        <v>200</v>
      </c>
      <c r="K21" s="135"/>
    </row>
    <row r="22" spans="1:15" s="136" customFormat="1" ht="30.75" customHeight="1">
      <c r="A22" s="134" t="s">
        <v>21</v>
      </c>
      <c r="B22" s="395">
        <v>1033</v>
      </c>
      <c r="C22" s="73" t="s">
        <v>200</v>
      </c>
      <c r="D22" s="73" t="s">
        <v>200</v>
      </c>
      <c r="E22" s="73" t="s">
        <v>200</v>
      </c>
      <c r="F22" s="72">
        <f t="shared" si="12"/>
        <v>0</v>
      </c>
      <c r="G22" s="73" t="s">
        <v>200</v>
      </c>
      <c r="H22" s="73" t="s">
        <v>200</v>
      </c>
      <c r="I22" s="73" t="s">
        <v>200</v>
      </c>
      <c r="J22" s="73" t="s">
        <v>200</v>
      </c>
      <c r="K22" s="135"/>
    </row>
    <row r="23" spans="1:15" s="136" customFormat="1" ht="30.75" customHeight="1">
      <c r="A23" s="134" t="s">
        <v>31</v>
      </c>
      <c r="B23" s="395">
        <v>1034</v>
      </c>
      <c r="C23" s="73" t="s">
        <v>200</v>
      </c>
      <c r="D23" s="73" t="s">
        <v>200</v>
      </c>
      <c r="E23" s="73" t="s">
        <v>200</v>
      </c>
      <c r="F23" s="72">
        <f t="shared" si="12"/>
        <v>0</v>
      </c>
      <c r="G23" s="73" t="s">
        <v>200</v>
      </c>
      <c r="H23" s="73" t="s">
        <v>200</v>
      </c>
      <c r="I23" s="73" t="s">
        <v>200</v>
      </c>
      <c r="J23" s="73" t="s">
        <v>200</v>
      </c>
      <c r="K23" s="135"/>
    </row>
    <row r="24" spans="1:15" s="136" customFormat="1" ht="30.75" customHeight="1">
      <c r="A24" s="134" t="s">
        <v>32</v>
      </c>
      <c r="B24" s="395">
        <v>1035</v>
      </c>
      <c r="C24" s="73">
        <v>-83</v>
      </c>
      <c r="D24" s="73">
        <v>-80</v>
      </c>
      <c r="E24" s="73">
        <v>-85</v>
      </c>
      <c r="F24" s="72">
        <f t="shared" si="12"/>
        <v>-80</v>
      </c>
      <c r="G24" s="73">
        <v>-20</v>
      </c>
      <c r="H24" s="73">
        <v>-20</v>
      </c>
      <c r="I24" s="73">
        <v>-20</v>
      </c>
      <c r="J24" s="73">
        <v>-20</v>
      </c>
      <c r="K24" s="135"/>
    </row>
    <row r="25" spans="1:15" s="136" customFormat="1" ht="30.75" customHeight="1">
      <c r="A25" s="134" t="s">
        <v>33</v>
      </c>
      <c r="B25" s="395">
        <v>1036</v>
      </c>
      <c r="C25" s="73">
        <v>-3083</v>
      </c>
      <c r="D25" s="73">
        <v>-3800</v>
      </c>
      <c r="E25" s="73">
        <v>-3500</v>
      </c>
      <c r="F25" s="72">
        <f t="shared" si="12"/>
        <v>-3800</v>
      </c>
      <c r="G25" s="73">
        <v>-950</v>
      </c>
      <c r="H25" s="73">
        <v>-950</v>
      </c>
      <c r="I25" s="73">
        <v>-950</v>
      </c>
      <c r="J25" s="73">
        <v>-950</v>
      </c>
      <c r="K25" s="135"/>
    </row>
    <row r="26" spans="1:15" s="136" customFormat="1" ht="30.75" customHeight="1">
      <c r="A26" s="134" t="s">
        <v>34</v>
      </c>
      <c r="B26" s="395">
        <v>1037</v>
      </c>
      <c r="C26" s="73">
        <v>-602</v>
      </c>
      <c r="D26" s="73">
        <v>-792</v>
      </c>
      <c r="E26" s="73">
        <v>-719</v>
      </c>
      <c r="F26" s="72">
        <f t="shared" si="12"/>
        <v>-792</v>
      </c>
      <c r="G26" s="73">
        <v>-198</v>
      </c>
      <c r="H26" s="73">
        <v>-198</v>
      </c>
      <c r="I26" s="73">
        <v>-198</v>
      </c>
      <c r="J26" s="73">
        <v>-198</v>
      </c>
      <c r="K26" s="135"/>
      <c r="L26" s="273"/>
      <c r="M26" s="273"/>
      <c r="N26" s="273"/>
      <c r="O26" s="273"/>
    </row>
    <row r="27" spans="1:15" s="136" customFormat="1" ht="47.25" customHeight="1">
      <c r="A27" s="134" t="s">
        <v>35</v>
      </c>
      <c r="B27" s="306">
        <v>1038</v>
      </c>
      <c r="C27" s="73">
        <v>-99</v>
      </c>
      <c r="D27" s="73">
        <v>-100</v>
      </c>
      <c r="E27" s="73">
        <v>-100</v>
      </c>
      <c r="F27" s="72">
        <f t="shared" si="12"/>
        <v>-100</v>
      </c>
      <c r="G27" s="73">
        <v>-25</v>
      </c>
      <c r="H27" s="73">
        <v>-25</v>
      </c>
      <c r="I27" s="73">
        <v>-25</v>
      </c>
      <c r="J27" s="73">
        <v>-25</v>
      </c>
      <c r="K27" s="135"/>
    </row>
    <row r="28" spans="1:15" s="136" customFormat="1" ht="51" customHeight="1">
      <c r="A28" s="134" t="s">
        <v>36</v>
      </c>
      <c r="B28" s="306">
        <v>1039</v>
      </c>
      <c r="C28" s="73" t="s">
        <v>200</v>
      </c>
      <c r="D28" s="73">
        <v>0</v>
      </c>
      <c r="E28" s="73" t="s">
        <v>200</v>
      </c>
      <c r="F28" s="72">
        <f t="shared" si="12"/>
        <v>0</v>
      </c>
      <c r="G28" s="73" t="s">
        <v>200</v>
      </c>
      <c r="H28" s="73" t="s">
        <v>200</v>
      </c>
      <c r="I28" s="73" t="s">
        <v>200</v>
      </c>
      <c r="J28" s="73" t="s">
        <v>200</v>
      </c>
      <c r="K28" s="135"/>
    </row>
    <row r="29" spans="1:15" s="136" customFormat="1" ht="36" customHeight="1">
      <c r="A29" s="134" t="s">
        <v>37</v>
      </c>
      <c r="B29" s="395">
        <v>1040</v>
      </c>
      <c r="C29" s="73">
        <v>0</v>
      </c>
      <c r="D29" s="73">
        <v>-1</v>
      </c>
      <c r="E29" s="73">
        <v>-1</v>
      </c>
      <c r="F29" s="72">
        <f t="shared" si="12"/>
        <v>-1</v>
      </c>
      <c r="G29" s="73" t="s">
        <v>200</v>
      </c>
      <c r="H29" s="73" t="s">
        <v>200</v>
      </c>
      <c r="I29" s="73">
        <v>-1</v>
      </c>
      <c r="J29" s="73" t="s">
        <v>200</v>
      </c>
      <c r="K29" s="135"/>
    </row>
    <row r="30" spans="1:15" s="136" customFormat="1" ht="30.75" customHeight="1">
      <c r="A30" s="134" t="s">
        <v>38</v>
      </c>
      <c r="B30" s="395">
        <v>1041</v>
      </c>
      <c r="C30" s="73">
        <v>-3</v>
      </c>
      <c r="D30" s="73">
        <v>-1</v>
      </c>
      <c r="E30" s="73">
        <v>-3</v>
      </c>
      <c r="F30" s="72">
        <f t="shared" si="12"/>
        <v>-1</v>
      </c>
      <c r="G30" s="73" t="s">
        <v>200</v>
      </c>
      <c r="H30" s="73">
        <v>-1</v>
      </c>
      <c r="I30" s="73" t="s">
        <v>200</v>
      </c>
      <c r="J30" s="73" t="s">
        <v>200</v>
      </c>
      <c r="K30" s="135"/>
    </row>
    <row r="31" spans="1:15" s="136" customFormat="1" ht="30.75" customHeight="1">
      <c r="A31" s="134" t="s">
        <v>39</v>
      </c>
      <c r="B31" s="395">
        <v>1042</v>
      </c>
      <c r="C31" s="73">
        <v>-53</v>
      </c>
      <c r="D31" s="73">
        <v>-60</v>
      </c>
      <c r="E31" s="73">
        <v>-43</v>
      </c>
      <c r="F31" s="72">
        <f t="shared" si="12"/>
        <v>-60</v>
      </c>
      <c r="G31" s="73">
        <v>-15</v>
      </c>
      <c r="H31" s="73">
        <v>-15</v>
      </c>
      <c r="I31" s="73">
        <v>-15</v>
      </c>
      <c r="J31" s="73">
        <v>-15</v>
      </c>
      <c r="K31" s="135"/>
    </row>
    <row r="32" spans="1:15" s="136" customFormat="1" ht="30.75" customHeight="1">
      <c r="A32" s="134" t="s">
        <v>55</v>
      </c>
      <c r="B32" s="395">
        <v>1043</v>
      </c>
      <c r="C32" s="73">
        <v>-13</v>
      </c>
      <c r="D32" s="73">
        <v>-60</v>
      </c>
      <c r="E32" s="73">
        <v>-35</v>
      </c>
      <c r="F32" s="72">
        <f t="shared" si="12"/>
        <v>-60</v>
      </c>
      <c r="G32" s="73">
        <v>-15</v>
      </c>
      <c r="H32" s="73">
        <v>-15</v>
      </c>
      <c r="I32" s="73">
        <v>-15</v>
      </c>
      <c r="J32" s="73">
        <v>-15</v>
      </c>
      <c r="K32" s="135"/>
    </row>
    <row r="33" spans="1:11" s="136" customFormat="1" ht="30.75" customHeight="1">
      <c r="A33" s="134" t="s">
        <v>40</v>
      </c>
      <c r="B33" s="395">
        <v>1044</v>
      </c>
      <c r="C33" s="73">
        <v>-4</v>
      </c>
      <c r="D33" s="73">
        <v>-1</v>
      </c>
      <c r="E33" s="73">
        <v>-180</v>
      </c>
      <c r="F33" s="72">
        <f t="shared" si="12"/>
        <v>-1</v>
      </c>
      <c r="G33" s="73" t="s">
        <v>200</v>
      </c>
      <c r="H33" s="73">
        <v>-1</v>
      </c>
      <c r="I33" s="73" t="s">
        <v>200</v>
      </c>
      <c r="J33" s="73" t="s">
        <v>200</v>
      </c>
      <c r="K33" s="135"/>
    </row>
    <row r="34" spans="1:11" s="136" customFormat="1" ht="30.75" customHeight="1">
      <c r="A34" s="134" t="s">
        <v>41</v>
      </c>
      <c r="B34" s="395">
        <v>1045</v>
      </c>
      <c r="C34" s="73" t="s">
        <v>200</v>
      </c>
      <c r="D34" s="73">
        <v>0</v>
      </c>
      <c r="E34" s="73">
        <v>-4</v>
      </c>
      <c r="F34" s="72">
        <f t="shared" si="12"/>
        <v>0</v>
      </c>
      <c r="G34" s="73" t="s">
        <v>200</v>
      </c>
      <c r="H34" s="73" t="s">
        <v>200</v>
      </c>
      <c r="I34" s="73" t="s">
        <v>200</v>
      </c>
      <c r="J34" s="73" t="s">
        <v>200</v>
      </c>
      <c r="K34" s="135"/>
    </row>
    <row r="35" spans="1:11" s="136" customFormat="1" ht="30.75" customHeight="1">
      <c r="A35" s="134" t="s">
        <v>42</v>
      </c>
      <c r="B35" s="395">
        <v>1046</v>
      </c>
      <c r="C35" s="73" t="s">
        <v>200</v>
      </c>
      <c r="D35" s="73">
        <v>0</v>
      </c>
      <c r="E35" s="73" t="s">
        <v>200</v>
      </c>
      <c r="F35" s="72">
        <f t="shared" si="12"/>
        <v>0</v>
      </c>
      <c r="G35" s="73" t="s">
        <v>200</v>
      </c>
      <c r="H35" s="73" t="s">
        <v>200</v>
      </c>
      <c r="I35" s="73" t="s">
        <v>200</v>
      </c>
      <c r="J35" s="73" t="s">
        <v>200</v>
      </c>
      <c r="K35" s="135"/>
    </row>
    <row r="36" spans="1:11" s="136" customFormat="1" ht="30.75" customHeight="1">
      <c r="A36" s="134" t="s">
        <v>43</v>
      </c>
      <c r="B36" s="395">
        <v>1047</v>
      </c>
      <c r="C36" s="73">
        <v>-3</v>
      </c>
      <c r="D36" s="73">
        <v>-20</v>
      </c>
      <c r="E36" s="73">
        <v>-3</v>
      </c>
      <c r="F36" s="72">
        <f t="shared" si="12"/>
        <v>-20</v>
      </c>
      <c r="G36" s="73">
        <v>-5</v>
      </c>
      <c r="H36" s="73">
        <v>-5</v>
      </c>
      <c r="I36" s="73">
        <v>-5</v>
      </c>
      <c r="J36" s="73">
        <v>-5</v>
      </c>
      <c r="K36" s="135"/>
    </row>
    <row r="37" spans="1:11" s="136" customFormat="1" ht="57" customHeight="1">
      <c r="A37" s="134" t="s">
        <v>67</v>
      </c>
      <c r="B37" s="395">
        <v>1048</v>
      </c>
      <c r="C37" s="73">
        <v>-5</v>
      </c>
      <c r="D37" s="73">
        <v>-20</v>
      </c>
      <c r="E37" s="73">
        <v>-80</v>
      </c>
      <c r="F37" s="72">
        <f t="shared" si="12"/>
        <v>-40</v>
      </c>
      <c r="G37" s="73">
        <v>-10</v>
      </c>
      <c r="H37" s="73">
        <v>-10</v>
      </c>
      <c r="I37" s="73">
        <v>-10</v>
      </c>
      <c r="J37" s="73">
        <v>-10</v>
      </c>
      <c r="K37" s="135"/>
    </row>
    <row r="38" spans="1:11" s="136" customFormat="1" ht="30.75" customHeight="1">
      <c r="A38" s="134" t="s">
        <v>44</v>
      </c>
      <c r="B38" s="395" t="s">
        <v>391</v>
      </c>
      <c r="C38" s="73" t="s">
        <v>200</v>
      </c>
      <c r="D38" s="73">
        <v>0</v>
      </c>
      <c r="E38" s="73">
        <v>-55</v>
      </c>
      <c r="F38" s="72">
        <f t="shared" si="12"/>
        <v>0</v>
      </c>
      <c r="G38" s="73" t="s">
        <v>200</v>
      </c>
      <c r="H38" s="73" t="s">
        <v>200</v>
      </c>
      <c r="I38" s="73" t="s">
        <v>200</v>
      </c>
      <c r="J38" s="73" t="s">
        <v>200</v>
      </c>
      <c r="K38" s="135"/>
    </row>
    <row r="39" spans="1:11" s="136" customFormat="1" ht="30.75" customHeight="1">
      <c r="A39" s="134" t="s">
        <v>89</v>
      </c>
      <c r="B39" s="395">
        <v>1049</v>
      </c>
      <c r="C39" s="684">
        <f>'Розшифровка до Формування '!C26</f>
        <v>-604</v>
      </c>
      <c r="D39" s="684">
        <f>'Розшифровка до Формування '!D26</f>
        <v>-589</v>
      </c>
      <c r="E39" s="684">
        <f>'Розшифровка до Формування '!E26</f>
        <v>-624</v>
      </c>
      <c r="F39" s="72">
        <f t="shared" si="12"/>
        <v>-630</v>
      </c>
      <c r="G39" s="684">
        <f>'Розшифровка до Формування '!G26</f>
        <v>-159</v>
      </c>
      <c r="H39" s="684">
        <f>'Розшифровка до Формування '!H26</f>
        <v>-153</v>
      </c>
      <c r="I39" s="684">
        <f>'Розшифровка до Формування '!I26</f>
        <v>-158</v>
      </c>
      <c r="J39" s="684">
        <f>'Розшифровка до Формування '!J26</f>
        <v>-160</v>
      </c>
      <c r="K39" s="135"/>
    </row>
    <row r="40" spans="1:11" s="136" customFormat="1" ht="30.75" customHeight="1">
      <c r="A40" s="132" t="s">
        <v>151</v>
      </c>
      <c r="B40" s="305">
        <v>1060</v>
      </c>
      <c r="C40" s="205">
        <f>SUM(C41:C47)</f>
        <v>-28</v>
      </c>
      <c r="D40" s="205">
        <f t="shared" ref="D40:E40" si="13">SUM(D41:D47)</f>
        <v>-80</v>
      </c>
      <c r="E40" s="205">
        <f t="shared" si="13"/>
        <v>-80</v>
      </c>
      <c r="F40" s="101">
        <f t="shared" si="12"/>
        <v>-85</v>
      </c>
      <c r="G40" s="205">
        <f t="shared" ref="G40" si="14">SUM(G41:G47)</f>
        <v>-20</v>
      </c>
      <c r="H40" s="205">
        <f t="shared" ref="H40" si="15">SUM(H41:H47)</f>
        <v>-21</v>
      </c>
      <c r="I40" s="205">
        <f t="shared" ref="I40" si="16">SUM(I41:I47)</f>
        <v>-22</v>
      </c>
      <c r="J40" s="205">
        <f t="shared" ref="J40" si="17">SUM(J41:J47)</f>
        <v>-22</v>
      </c>
      <c r="K40" s="133"/>
    </row>
    <row r="41" spans="1:11" s="136" customFormat="1" ht="30.75" customHeight="1">
      <c r="A41" s="134" t="s">
        <v>122</v>
      </c>
      <c r="B41" s="395">
        <v>1061</v>
      </c>
      <c r="C41" s="230" t="s">
        <v>200</v>
      </c>
      <c r="D41" s="230" t="s">
        <v>200</v>
      </c>
      <c r="E41" s="73" t="s">
        <v>200</v>
      </c>
      <c r="F41" s="72">
        <f t="shared" si="12"/>
        <v>0</v>
      </c>
      <c r="G41" s="73" t="s">
        <v>200</v>
      </c>
      <c r="H41" s="73" t="s">
        <v>200</v>
      </c>
      <c r="I41" s="73" t="s">
        <v>200</v>
      </c>
      <c r="J41" s="73" t="s">
        <v>200</v>
      </c>
      <c r="K41" s="135"/>
    </row>
    <row r="42" spans="1:11" s="136" customFormat="1" ht="30.75" customHeight="1">
      <c r="A42" s="134" t="s">
        <v>123</v>
      </c>
      <c r="B42" s="395">
        <v>1062</v>
      </c>
      <c r="C42" s="230" t="s">
        <v>200</v>
      </c>
      <c r="D42" s="230" t="s">
        <v>200</v>
      </c>
      <c r="E42" s="73" t="s">
        <v>200</v>
      </c>
      <c r="F42" s="72">
        <f t="shared" si="12"/>
        <v>0</v>
      </c>
      <c r="G42" s="73" t="s">
        <v>200</v>
      </c>
      <c r="H42" s="73" t="s">
        <v>200</v>
      </c>
      <c r="I42" s="73" t="s">
        <v>200</v>
      </c>
      <c r="J42" s="73" t="s">
        <v>200</v>
      </c>
      <c r="K42" s="135"/>
    </row>
    <row r="43" spans="1:11" s="136" customFormat="1" ht="30.75" customHeight="1">
      <c r="A43" s="134" t="s">
        <v>33</v>
      </c>
      <c r="B43" s="395">
        <v>1063</v>
      </c>
      <c r="C43" s="230" t="s">
        <v>200</v>
      </c>
      <c r="D43" s="230" t="s">
        <v>200</v>
      </c>
      <c r="E43" s="73" t="s">
        <v>200</v>
      </c>
      <c r="F43" s="72">
        <f t="shared" si="12"/>
        <v>0</v>
      </c>
      <c r="G43" s="73" t="s">
        <v>200</v>
      </c>
      <c r="H43" s="73" t="s">
        <v>200</v>
      </c>
      <c r="I43" s="73" t="s">
        <v>200</v>
      </c>
      <c r="J43" s="73" t="s">
        <v>200</v>
      </c>
      <c r="K43" s="135"/>
    </row>
    <row r="44" spans="1:11" s="136" customFormat="1" ht="30.75" customHeight="1">
      <c r="A44" s="134" t="s">
        <v>34</v>
      </c>
      <c r="B44" s="395">
        <v>1064</v>
      </c>
      <c r="C44" s="230" t="s">
        <v>200</v>
      </c>
      <c r="D44" s="230" t="s">
        <v>200</v>
      </c>
      <c r="E44" s="73" t="s">
        <v>200</v>
      </c>
      <c r="F44" s="72">
        <f t="shared" si="12"/>
        <v>0</v>
      </c>
      <c r="G44" s="73" t="s">
        <v>200</v>
      </c>
      <c r="H44" s="73" t="s">
        <v>200</v>
      </c>
      <c r="I44" s="73" t="s">
        <v>200</v>
      </c>
      <c r="J44" s="73" t="s">
        <v>200</v>
      </c>
      <c r="K44" s="135"/>
    </row>
    <row r="45" spans="1:11" s="136" customFormat="1" ht="30.75" customHeight="1">
      <c r="A45" s="134" t="s">
        <v>54</v>
      </c>
      <c r="B45" s="395">
        <v>1065</v>
      </c>
      <c r="C45" s="230" t="s">
        <v>200</v>
      </c>
      <c r="D45" s="230" t="s">
        <v>200</v>
      </c>
      <c r="E45" s="73" t="s">
        <v>200</v>
      </c>
      <c r="F45" s="72">
        <f t="shared" si="12"/>
        <v>0</v>
      </c>
      <c r="G45" s="73" t="s">
        <v>200</v>
      </c>
      <c r="H45" s="73" t="s">
        <v>200</v>
      </c>
      <c r="I45" s="73" t="s">
        <v>200</v>
      </c>
      <c r="J45" s="73" t="s">
        <v>200</v>
      </c>
      <c r="K45" s="135"/>
    </row>
    <row r="46" spans="1:11" s="136" customFormat="1" ht="30.75" customHeight="1">
      <c r="A46" s="134" t="s">
        <v>70</v>
      </c>
      <c r="B46" s="395">
        <v>1066</v>
      </c>
      <c r="C46" s="230">
        <v>-10</v>
      </c>
      <c r="D46" s="73">
        <v>-35</v>
      </c>
      <c r="E46" s="73">
        <v>-50</v>
      </c>
      <c r="F46" s="72">
        <f t="shared" si="12"/>
        <v>-40</v>
      </c>
      <c r="G46" s="73">
        <v>-10</v>
      </c>
      <c r="H46" s="73">
        <v>-10</v>
      </c>
      <c r="I46" s="73">
        <v>-10</v>
      </c>
      <c r="J46" s="73">
        <v>-10</v>
      </c>
      <c r="K46" s="135"/>
    </row>
    <row r="47" spans="1:11" s="136" customFormat="1" ht="30.75" customHeight="1">
      <c r="A47" s="134" t="s">
        <v>94</v>
      </c>
      <c r="B47" s="395">
        <v>1067</v>
      </c>
      <c r="C47" s="230">
        <f>'Розшифровка до Формування '!C42</f>
        <v>-18</v>
      </c>
      <c r="D47" s="230">
        <f>'Розшифровка до Формування '!D42</f>
        <v>-45</v>
      </c>
      <c r="E47" s="230">
        <f>'Розшифровка до Формування '!E42</f>
        <v>-30</v>
      </c>
      <c r="F47" s="72">
        <f t="shared" si="12"/>
        <v>-45</v>
      </c>
      <c r="G47" s="230">
        <f>'Розшифровка до Формування '!G42</f>
        <v>-10</v>
      </c>
      <c r="H47" s="230">
        <f>'Розшифровка до Формування '!H42</f>
        <v>-11</v>
      </c>
      <c r="I47" s="230">
        <f>'Розшифровка до Формування '!I42</f>
        <v>-12</v>
      </c>
      <c r="J47" s="230">
        <f>'Розшифровка до Формування '!J42</f>
        <v>-12</v>
      </c>
      <c r="K47" s="135"/>
    </row>
    <row r="48" spans="1:11" s="136" customFormat="1" ht="30.75" customHeight="1">
      <c r="A48" s="132" t="s">
        <v>244</v>
      </c>
      <c r="B48" s="305">
        <v>1070</v>
      </c>
      <c r="C48" s="370">
        <f>SUM(C49:C51)</f>
        <v>2693</v>
      </c>
      <c r="D48" s="370">
        <f t="shared" ref="D48:E48" si="18">SUM(D49:D51)</f>
        <v>4176</v>
      </c>
      <c r="E48" s="370">
        <f t="shared" si="18"/>
        <v>3804</v>
      </c>
      <c r="F48" s="101">
        <f t="shared" si="12"/>
        <v>4172</v>
      </c>
      <c r="G48" s="370">
        <f t="shared" ref="G48" si="19">SUM(G49:G51)</f>
        <v>1761</v>
      </c>
      <c r="H48" s="370">
        <f t="shared" ref="H48" si="20">SUM(H49:H51)</f>
        <v>1241</v>
      </c>
      <c r="I48" s="370">
        <f>SUM(I49:I51)</f>
        <v>570</v>
      </c>
      <c r="J48" s="370">
        <f t="shared" ref="J48" si="21">SUM(J49:J51)</f>
        <v>600</v>
      </c>
      <c r="K48" s="133"/>
    </row>
    <row r="49" spans="1:11" s="136" customFormat="1" ht="30.75" customHeight="1">
      <c r="A49" s="134" t="s">
        <v>147</v>
      </c>
      <c r="B49" s="395">
        <v>1071</v>
      </c>
      <c r="C49" s="204">
        <v>0</v>
      </c>
      <c r="D49" s="72">
        <v>0</v>
      </c>
      <c r="E49" s="72">
        <v>0</v>
      </c>
      <c r="F49" s="72">
        <f t="shared" si="12"/>
        <v>0</v>
      </c>
      <c r="G49" s="274">
        <v>0</v>
      </c>
      <c r="H49" s="274">
        <v>0</v>
      </c>
      <c r="I49" s="274">
        <v>0</v>
      </c>
      <c r="J49" s="274">
        <v>0</v>
      </c>
      <c r="K49" s="135"/>
    </row>
    <row r="50" spans="1:11" s="136" customFormat="1" ht="30.75" customHeight="1">
      <c r="A50" s="134" t="s">
        <v>245</v>
      </c>
      <c r="B50" s="395">
        <v>1072</v>
      </c>
      <c r="C50" s="204">
        <v>0</v>
      </c>
      <c r="D50" s="72">
        <v>0</v>
      </c>
      <c r="E50" s="72">
        <v>0</v>
      </c>
      <c r="F50" s="72">
        <f t="shared" si="12"/>
        <v>0</v>
      </c>
      <c r="G50" s="274">
        <v>0</v>
      </c>
      <c r="H50" s="274">
        <v>0</v>
      </c>
      <c r="I50" s="274">
        <v>0</v>
      </c>
      <c r="J50" s="274">
        <v>0</v>
      </c>
      <c r="K50" s="135"/>
    </row>
    <row r="51" spans="1:11" s="136" customFormat="1" ht="30.75" customHeight="1">
      <c r="A51" s="134" t="s">
        <v>246</v>
      </c>
      <c r="B51" s="395">
        <v>1073</v>
      </c>
      <c r="C51" s="204">
        <f>'Розшифровка до Формування '!C45</f>
        <v>2693</v>
      </c>
      <c r="D51" s="204">
        <f>'Розшифровка до Формування '!D45</f>
        <v>4176</v>
      </c>
      <c r="E51" s="204">
        <f>'Розшифровка до Формування '!E45</f>
        <v>3804</v>
      </c>
      <c r="F51" s="72">
        <f t="shared" si="12"/>
        <v>4172</v>
      </c>
      <c r="G51" s="204">
        <f>'Розшифровка до Формування '!G45</f>
        <v>1761</v>
      </c>
      <c r="H51" s="204">
        <f>'Розшифровка до Формування '!H45</f>
        <v>1241</v>
      </c>
      <c r="I51" s="204">
        <f>'Розшифровка до Формування '!I45</f>
        <v>570</v>
      </c>
      <c r="J51" s="204">
        <f>'Розшифровка до Формування '!J45</f>
        <v>600</v>
      </c>
      <c r="K51" s="135"/>
    </row>
    <row r="52" spans="1:11" s="136" customFormat="1" ht="30.75" customHeight="1">
      <c r="A52" s="132" t="s">
        <v>72</v>
      </c>
      <c r="B52" s="305">
        <v>1080</v>
      </c>
      <c r="C52" s="205">
        <f>SUM(C53:C58)</f>
        <v>-1936</v>
      </c>
      <c r="D52" s="205">
        <f t="shared" ref="D52:E52" si="22">SUM(D53:D58)</f>
        <v>-2170</v>
      </c>
      <c r="E52" s="205">
        <f t="shared" si="22"/>
        <v>-1892</v>
      </c>
      <c r="F52" s="101">
        <f t="shared" si="12"/>
        <v>-2240</v>
      </c>
      <c r="G52" s="205">
        <f t="shared" ref="G52" si="23">SUM(G53:G58)</f>
        <v>-605</v>
      </c>
      <c r="H52" s="205">
        <f t="shared" ref="H52" si="24">SUM(H53:H58)</f>
        <v>-515</v>
      </c>
      <c r="I52" s="205">
        <f t="shared" ref="I52" si="25">SUM(I53:I58)</f>
        <v>-515</v>
      </c>
      <c r="J52" s="205">
        <f t="shared" ref="J52" si="26">SUM(J53:J58)</f>
        <v>-605</v>
      </c>
      <c r="K52" s="133"/>
    </row>
    <row r="53" spans="1:11" s="136" customFormat="1" ht="30.75" customHeight="1">
      <c r="A53" s="134" t="s">
        <v>147</v>
      </c>
      <c r="B53" s="395">
        <v>1081</v>
      </c>
      <c r="C53" s="204">
        <v>0</v>
      </c>
      <c r="D53" s="73">
        <v>0</v>
      </c>
      <c r="E53" s="73">
        <v>0</v>
      </c>
      <c r="F53" s="72">
        <f t="shared" si="12"/>
        <v>0</v>
      </c>
      <c r="G53" s="73" t="s">
        <v>200</v>
      </c>
      <c r="H53" s="137" t="s">
        <v>200</v>
      </c>
      <c r="I53" s="73" t="s">
        <v>200</v>
      </c>
      <c r="J53" s="73" t="s">
        <v>200</v>
      </c>
      <c r="K53" s="135"/>
    </row>
    <row r="54" spans="1:11" s="136" customFormat="1" ht="30.75" customHeight="1">
      <c r="A54" s="134" t="s">
        <v>442</v>
      </c>
      <c r="B54" s="395">
        <v>1082</v>
      </c>
      <c r="C54" s="204">
        <v>0</v>
      </c>
      <c r="D54" s="73">
        <v>0</v>
      </c>
      <c r="E54" s="73">
        <v>0</v>
      </c>
      <c r="F54" s="72">
        <f t="shared" si="12"/>
        <v>0</v>
      </c>
      <c r="G54" s="73">
        <v>0</v>
      </c>
      <c r="H54" s="137">
        <v>0</v>
      </c>
      <c r="I54" s="73">
        <v>0</v>
      </c>
      <c r="J54" s="73">
        <v>0</v>
      </c>
      <c r="K54" s="135"/>
    </row>
    <row r="55" spans="1:11" s="136" customFormat="1" ht="30.75" customHeight="1">
      <c r="A55" s="134" t="s">
        <v>61</v>
      </c>
      <c r="B55" s="395">
        <v>1083</v>
      </c>
      <c r="C55" s="204" t="s">
        <v>200</v>
      </c>
      <c r="D55" s="73">
        <v>0</v>
      </c>
      <c r="E55" s="73" t="s">
        <v>200</v>
      </c>
      <c r="F55" s="72">
        <f t="shared" si="12"/>
        <v>0</v>
      </c>
      <c r="G55" s="73" t="s">
        <v>200</v>
      </c>
      <c r="H55" s="137" t="s">
        <v>200</v>
      </c>
      <c r="I55" s="73" t="s">
        <v>200</v>
      </c>
      <c r="J55" s="73" t="s">
        <v>200</v>
      </c>
      <c r="K55" s="135"/>
    </row>
    <row r="56" spans="1:11" s="136" customFormat="1" ht="30.75" customHeight="1">
      <c r="A56" s="134" t="s">
        <v>45</v>
      </c>
      <c r="B56" s="395">
        <v>1084</v>
      </c>
      <c r="C56" s="204" t="s">
        <v>200</v>
      </c>
      <c r="D56" s="73">
        <v>0</v>
      </c>
      <c r="E56" s="73" t="s">
        <v>200</v>
      </c>
      <c r="F56" s="72">
        <f t="shared" si="12"/>
        <v>0</v>
      </c>
      <c r="G56" s="73" t="s">
        <v>200</v>
      </c>
      <c r="H56" s="137" t="s">
        <v>200</v>
      </c>
      <c r="I56" s="73" t="s">
        <v>200</v>
      </c>
      <c r="J56" s="73" t="s">
        <v>200</v>
      </c>
      <c r="K56" s="135"/>
    </row>
    <row r="57" spans="1:11" s="136" customFormat="1" ht="30.75" customHeight="1">
      <c r="A57" s="134" t="s">
        <v>53</v>
      </c>
      <c r="B57" s="395">
        <v>1085</v>
      </c>
      <c r="C57" s="204" t="s">
        <v>200</v>
      </c>
      <c r="D57" s="73">
        <v>0</v>
      </c>
      <c r="E57" s="73" t="s">
        <v>200</v>
      </c>
      <c r="F57" s="72">
        <f t="shared" si="12"/>
        <v>0</v>
      </c>
      <c r="G57" s="73" t="s">
        <v>200</v>
      </c>
      <c r="H57" s="137" t="s">
        <v>200</v>
      </c>
      <c r="I57" s="73" t="s">
        <v>200</v>
      </c>
      <c r="J57" s="73" t="s">
        <v>200</v>
      </c>
      <c r="K57" s="135"/>
    </row>
    <row r="58" spans="1:11" s="136" customFormat="1" ht="30.75" customHeight="1">
      <c r="A58" s="134" t="s">
        <v>160</v>
      </c>
      <c r="B58" s="395">
        <v>1086</v>
      </c>
      <c r="C58" s="204">
        <f>'Розшифровка до Формування '!C53</f>
        <v>-1936</v>
      </c>
      <c r="D58" s="204">
        <f>'Розшифровка до Формування '!D53</f>
        <v>-2170</v>
      </c>
      <c r="E58" s="204">
        <f>'Розшифровка до Формування '!E53</f>
        <v>-1892</v>
      </c>
      <c r="F58" s="72">
        <f t="shared" si="12"/>
        <v>-2240</v>
      </c>
      <c r="G58" s="204">
        <f>'Розшифровка до Формування '!G53</f>
        <v>-605</v>
      </c>
      <c r="H58" s="204">
        <f>'Розшифровка до Формування '!H53</f>
        <v>-515</v>
      </c>
      <c r="I58" s="204">
        <f>'Розшифровка до Формування '!I53</f>
        <v>-515</v>
      </c>
      <c r="J58" s="204">
        <f>'Розшифровка до Формування '!J53</f>
        <v>-605</v>
      </c>
      <c r="K58" s="135"/>
    </row>
    <row r="59" spans="1:11" s="131" customFormat="1" ht="29.25" customHeight="1">
      <c r="A59" s="132" t="s">
        <v>4</v>
      </c>
      <c r="B59" s="304">
        <v>1100</v>
      </c>
      <c r="C59" s="370">
        <f>SUM(C18,C19,C40,C48,C52)</f>
        <v>-2753</v>
      </c>
      <c r="D59" s="370">
        <f t="shared" ref="D59:J59" si="27">SUM(D18,D19,D40,D48,D52)</f>
        <v>-2848</v>
      </c>
      <c r="E59" s="370">
        <f t="shared" si="27"/>
        <v>-3143</v>
      </c>
      <c r="F59" s="101">
        <f t="shared" si="12"/>
        <v>-2724</v>
      </c>
      <c r="G59" s="370">
        <f t="shared" si="27"/>
        <v>-702</v>
      </c>
      <c r="H59" s="370">
        <f t="shared" si="27"/>
        <v>-682</v>
      </c>
      <c r="I59" s="370">
        <f t="shared" si="27"/>
        <v>-658</v>
      </c>
      <c r="J59" s="370">
        <f t="shared" si="27"/>
        <v>-682</v>
      </c>
      <c r="K59" s="133"/>
    </row>
    <row r="60" spans="1:11" s="136" customFormat="1" ht="42.75" customHeight="1">
      <c r="A60" s="138" t="s">
        <v>511</v>
      </c>
      <c r="B60" s="395">
        <v>1110</v>
      </c>
      <c r="C60" s="230">
        <v>2648</v>
      </c>
      <c r="D60" s="73">
        <v>2600</v>
      </c>
      <c r="E60" s="73">
        <v>2980</v>
      </c>
      <c r="F60" s="72">
        <f t="shared" si="12"/>
        <v>2600</v>
      </c>
      <c r="G60" s="73">
        <v>650</v>
      </c>
      <c r="H60" s="73">
        <v>650</v>
      </c>
      <c r="I60" s="73">
        <v>650</v>
      </c>
      <c r="J60" s="73">
        <v>650</v>
      </c>
      <c r="K60" s="135"/>
    </row>
    <row r="61" spans="1:11" s="136" customFormat="1" ht="42.75" customHeight="1">
      <c r="A61" s="138" t="s">
        <v>512</v>
      </c>
      <c r="B61" s="395">
        <v>1120</v>
      </c>
      <c r="C61" s="230">
        <v>-3</v>
      </c>
      <c r="D61" s="73">
        <v>0</v>
      </c>
      <c r="E61" s="73">
        <v>0</v>
      </c>
      <c r="F61" s="72">
        <f t="shared" si="12"/>
        <v>0</v>
      </c>
      <c r="G61" s="139" t="s">
        <v>200</v>
      </c>
      <c r="H61" s="139" t="s">
        <v>200</v>
      </c>
      <c r="I61" s="139" t="s">
        <v>200</v>
      </c>
      <c r="J61" s="139" t="s">
        <v>200</v>
      </c>
      <c r="K61" s="135"/>
    </row>
    <row r="62" spans="1:11" s="136" customFormat="1" ht="30.75" customHeight="1">
      <c r="A62" s="132" t="s">
        <v>440</v>
      </c>
      <c r="B62" s="305">
        <v>1130</v>
      </c>
      <c r="C62" s="370">
        <v>0</v>
      </c>
      <c r="D62" s="73">
        <v>0</v>
      </c>
      <c r="E62" s="73">
        <v>0</v>
      </c>
      <c r="F62" s="72">
        <f t="shared" si="12"/>
        <v>0</v>
      </c>
      <c r="G62" s="275"/>
      <c r="H62" s="275"/>
      <c r="I62" s="275"/>
      <c r="J62" s="275"/>
      <c r="K62" s="133"/>
    </row>
    <row r="63" spans="1:11" s="136" customFormat="1" ht="30.75" customHeight="1">
      <c r="A63" s="132" t="s">
        <v>520</v>
      </c>
      <c r="B63" s="305">
        <v>1140</v>
      </c>
      <c r="C63" s="370">
        <v>-179</v>
      </c>
      <c r="D63" s="74">
        <v>-72</v>
      </c>
      <c r="E63" s="74">
        <v>-128</v>
      </c>
      <c r="F63" s="101">
        <f t="shared" si="12"/>
        <v>-96</v>
      </c>
      <c r="G63" s="74">
        <v>-28</v>
      </c>
      <c r="H63" s="74">
        <v>-26</v>
      </c>
      <c r="I63" s="74">
        <v>-24</v>
      </c>
      <c r="J63" s="74">
        <v>-18</v>
      </c>
      <c r="K63" s="133"/>
    </row>
    <row r="64" spans="1:11" s="136" customFormat="1" ht="30.75" customHeight="1">
      <c r="A64" s="132" t="s">
        <v>206</v>
      </c>
      <c r="B64" s="305">
        <v>1150</v>
      </c>
      <c r="C64" s="370">
        <f>SUM(C65:C66)</f>
        <v>430</v>
      </c>
      <c r="D64" s="370">
        <f t="shared" ref="D64:E64" si="28">SUM(D65:D66)</f>
        <v>320</v>
      </c>
      <c r="E64" s="370">
        <f t="shared" si="28"/>
        <v>320</v>
      </c>
      <c r="F64" s="101">
        <f t="shared" si="12"/>
        <v>320</v>
      </c>
      <c r="G64" s="370">
        <f t="shared" ref="G64" si="29">SUM(G65:G66)</f>
        <v>80</v>
      </c>
      <c r="H64" s="370">
        <f t="shared" ref="H64" si="30">SUM(H65:H66)</f>
        <v>80</v>
      </c>
      <c r="I64" s="370">
        <f t="shared" ref="I64" si="31">SUM(I65:I66)</f>
        <v>80</v>
      </c>
      <c r="J64" s="370">
        <f t="shared" ref="J64" si="32">SUM(J65:J66)</f>
        <v>80</v>
      </c>
      <c r="K64" s="133"/>
    </row>
    <row r="65" spans="1:11" s="136" customFormat="1" ht="30.75" customHeight="1">
      <c r="A65" s="134" t="s">
        <v>147</v>
      </c>
      <c r="B65" s="395">
        <v>1151</v>
      </c>
      <c r="C65" s="204"/>
      <c r="D65" s="73">
        <v>0</v>
      </c>
      <c r="E65" s="73"/>
      <c r="F65" s="72">
        <f t="shared" si="12"/>
        <v>0</v>
      </c>
      <c r="G65" s="274"/>
      <c r="H65" s="274"/>
      <c r="I65" s="274"/>
      <c r="J65" s="274"/>
      <c r="K65" s="135"/>
    </row>
    <row r="66" spans="1:11" s="136" customFormat="1" ht="42" customHeight="1">
      <c r="A66" s="134" t="s">
        <v>514</v>
      </c>
      <c r="B66" s="395">
        <v>1152</v>
      </c>
      <c r="C66" s="204">
        <v>430</v>
      </c>
      <c r="D66" s="73">
        <v>320</v>
      </c>
      <c r="E66" s="73">
        <v>320</v>
      </c>
      <c r="F66" s="72">
        <f>SUM(G66:J66)</f>
        <v>320</v>
      </c>
      <c r="G66" s="73">
        <v>80</v>
      </c>
      <c r="H66" s="73">
        <v>80</v>
      </c>
      <c r="I66" s="73">
        <v>80</v>
      </c>
      <c r="J66" s="73">
        <v>80</v>
      </c>
      <c r="K66" s="135"/>
    </row>
    <row r="67" spans="1:11" s="136" customFormat="1" ht="30.75" customHeight="1">
      <c r="A67" s="132" t="s">
        <v>247</v>
      </c>
      <c r="B67" s="305">
        <v>1160</v>
      </c>
      <c r="C67" s="370">
        <f>SUM(C68:C69)</f>
        <v>-161</v>
      </c>
      <c r="D67" s="370">
        <f t="shared" ref="D67:E67" si="33">SUM(D68:D69)</f>
        <v>0</v>
      </c>
      <c r="E67" s="370">
        <f t="shared" si="33"/>
        <v>0</v>
      </c>
      <c r="F67" s="101">
        <f t="shared" ref="F67:F95" si="34">SUM(G67:J67)</f>
        <v>0</v>
      </c>
      <c r="G67" s="370">
        <f t="shared" ref="G67" si="35">SUM(G68:G69)</f>
        <v>0</v>
      </c>
      <c r="H67" s="370">
        <f t="shared" ref="H67" si="36">SUM(H68:H69)</f>
        <v>0</v>
      </c>
      <c r="I67" s="370">
        <f t="shared" ref="I67" si="37">SUM(I68:I69)</f>
        <v>0</v>
      </c>
      <c r="J67" s="370">
        <f t="shared" ref="J67" si="38">SUM(J68:J69)</f>
        <v>0</v>
      </c>
      <c r="K67" s="133"/>
    </row>
    <row r="68" spans="1:11" s="136" customFormat="1" ht="30.75" customHeight="1">
      <c r="A68" s="134" t="s">
        <v>147</v>
      </c>
      <c r="B68" s="395">
        <v>1161</v>
      </c>
      <c r="C68" s="204" t="s">
        <v>200</v>
      </c>
      <c r="D68" s="73">
        <v>0</v>
      </c>
      <c r="E68" s="73" t="s">
        <v>200</v>
      </c>
      <c r="F68" s="72">
        <f t="shared" si="34"/>
        <v>0</v>
      </c>
      <c r="G68" s="139" t="s">
        <v>200</v>
      </c>
      <c r="H68" s="139" t="s">
        <v>200</v>
      </c>
      <c r="I68" s="139" t="s">
        <v>200</v>
      </c>
      <c r="J68" s="139" t="s">
        <v>200</v>
      </c>
      <c r="K68" s="135"/>
    </row>
    <row r="69" spans="1:11" s="136" customFormat="1" ht="30.75" customHeight="1">
      <c r="A69" s="134" t="s">
        <v>571</v>
      </c>
      <c r="B69" s="395">
        <v>1162</v>
      </c>
      <c r="C69" s="73">
        <f>'Розшифровка до Формування '!C64</f>
        <v>-161</v>
      </c>
      <c r="D69" s="73">
        <f>'Розшифровка до Формування '!D64</f>
        <v>0</v>
      </c>
      <c r="E69" s="73">
        <f>'Розшифровка до Формування '!E64</f>
        <v>0</v>
      </c>
      <c r="F69" s="72">
        <f t="shared" si="34"/>
        <v>0</v>
      </c>
      <c r="G69" s="73">
        <f>'Розшифровка до Формування '!G64</f>
        <v>0</v>
      </c>
      <c r="H69" s="73">
        <f>'Розшифровка до Формування '!H64</f>
        <v>0</v>
      </c>
      <c r="I69" s="73">
        <f>'Розшифровка до Формування '!I64</f>
        <v>0</v>
      </c>
      <c r="J69" s="73">
        <f>'Розшифровка до Формування '!J64</f>
        <v>0</v>
      </c>
      <c r="K69" s="135"/>
    </row>
    <row r="70" spans="1:11" s="131" customFormat="1" ht="29.25" customHeight="1">
      <c r="A70" s="132" t="s">
        <v>79</v>
      </c>
      <c r="B70" s="304">
        <v>1170</v>
      </c>
      <c r="C70" s="205">
        <f>SUM(C59,C60,C61,C62,C63,C64,C67)</f>
        <v>-18</v>
      </c>
      <c r="D70" s="205">
        <f t="shared" ref="D70:J70" si="39">SUM(D59,D60,D61,D62,D63,D64,D67)</f>
        <v>0</v>
      </c>
      <c r="E70" s="205">
        <f t="shared" si="39"/>
        <v>29</v>
      </c>
      <c r="F70" s="101">
        <f>SUM(G70:J70)</f>
        <v>100</v>
      </c>
      <c r="G70" s="205">
        <f t="shared" si="39"/>
        <v>0</v>
      </c>
      <c r="H70" s="205">
        <f t="shared" si="39"/>
        <v>22</v>
      </c>
      <c r="I70" s="205">
        <f t="shared" si="39"/>
        <v>48</v>
      </c>
      <c r="J70" s="205">
        <f t="shared" si="39"/>
        <v>30</v>
      </c>
      <c r="K70" s="133"/>
    </row>
    <row r="71" spans="1:11" s="136" customFormat="1" ht="30.75" customHeight="1">
      <c r="A71" s="134" t="s">
        <v>209</v>
      </c>
      <c r="B71" s="395">
        <v>1180</v>
      </c>
      <c r="C71" s="204">
        <v>0</v>
      </c>
      <c r="D71" s="73">
        <v>0</v>
      </c>
      <c r="E71" s="73">
        <f>-ROUND(E70*18%,0)</f>
        <v>-5</v>
      </c>
      <c r="F71" s="72">
        <f t="shared" si="34"/>
        <v>-18</v>
      </c>
      <c r="G71" s="73"/>
      <c r="H71" s="73"/>
      <c r="I71" s="73"/>
      <c r="J71" s="73">
        <f>-ROUND(F70*18%,0)</f>
        <v>-18</v>
      </c>
      <c r="K71" s="135"/>
    </row>
    <row r="72" spans="1:11" s="136" customFormat="1" ht="30.75" customHeight="1">
      <c r="A72" s="134" t="s">
        <v>210</v>
      </c>
      <c r="B72" s="395">
        <v>1181</v>
      </c>
      <c r="C72" s="206"/>
      <c r="D72" s="72"/>
      <c r="E72" s="72"/>
      <c r="F72" s="72">
        <f>SUM(G72:J72)</f>
        <v>0</v>
      </c>
      <c r="G72" s="274"/>
      <c r="H72" s="274"/>
      <c r="I72" s="274"/>
      <c r="J72" s="274"/>
      <c r="K72" s="135"/>
    </row>
    <row r="73" spans="1:11" s="136" customFormat="1" ht="30.75" customHeight="1">
      <c r="A73" s="134" t="s">
        <v>211</v>
      </c>
      <c r="B73" s="395">
        <v>1190</v>
      </c>
      <c r="C73" s="206"/>
      <c r="D73" s="72"/>
      <c r="E73" s="72"/>
      <c r="F73" s="72">
        <f t="shared" si="34"/>
        <v>0</v>
      </c>
      <c r="G73" s="274"/>
      <c r="H73" s="274"/>
      <c r="I73" s="274"/>
      <c r="J73" s="274"/>
      <c r="K73" s="135"/>
    </row>
    <row r="74" spans="1:11" s="136" customFormat="1" ht="30.75" customHeight="1">
      <c r="A74" s="134" t="s">
        <v>212</v>
      </c>
      <c r="B74" s="395">
        <v>1191</v>
      </c>
      <c r="C74" s="204" t="s">
        <v>200</v>
      </c>
      <c r="D74" s="204" t="s">
        <v>200</v>
      </c>
      <c r="E74" s="73" t="s">
        <v>200</v>
      </c>
      <c r="F74" s="72">
        <f t="shared" si="34"/>
        <v>0</v>
      </c>
      <c r="G74" s="139" t="s">
        <v>200</v>
      </c>
      <c r="H74" s="139" t="s">
        <v>200</v>
      </c>
      <c r="I74" s="139" t="s">
        <v>200</v>
      </c>
      <c r="J74" s="139" t="s">
        <v>200</v>
      </c>
      <c r="K74" s="135"/>
    </row>
    <row r="75" spans="1:11" s="136" customFormat="1" ht="30.75" customHeight="1">
      <c r="A75" s="132" t="s">
        <v>292</v>
      </c>
      <c r="B75" s="305">
        <v>1200</v>
      </c>
      <c r="C75" s="370">
        <f>SUM(C70,C71,C72,C73,C74)</f>
        <v>-18</v>
      </c>
      <c r="D75" s="370">
        <f t="shared" ref="D75:J75" si="40">SUM(D70,D71,D72,D73,D74)</f>
        <v>0</v>
      </c>
      <c r="E75" s="370">
        <f t="shared" si="40"/>
        <v>24</v>
      </c>
      <c r="F75" s="101">
        <f t="shared" si="34"/>
        <v>82</v>
      </c>
      <c r="G75" s="370">
        <f t="shared" si="40"/>
        <v>0</v>
      </c>
      <c r="H75" s="370">
        <f t="shared" si="40"/>
        <v>22</v>
      </c>
      <c r="I75" s="370">
        <f t="shared" si="40"/>
        <v>48</v>
      </c>
      <c r="J75" s="370">
        <f t="shared" si="40"/>
        <v>12</v>
      </c>
      <c r="K75" s="133"/>
    </row>
    <row r="76" spans="1:11" s="136" customFormat="1" ht="30.75" customHeight="1">
      <c r="A76" s="134" t="s">
        <v>23</v>
      </c>
      <c r="B76" s="395">
        <v>1201</v>
      </c>
      <c r="C76" s="206">
        <f>IF(C75&gt;=0,C75,0)</f>
        <v>0</v>
      </c>
      <c r="D76" s="206">
        <f t="shared" ref="D76:E76" si="41">IF(D75&gt;=0,D75,0)</f>
        <v>0</v>
      </c>
      <c r="E76" s="206">
        <f t="shared" si="41"/>
        <v>24</v>
      </c>
      <c r="F76" s="72">
        <f>SUM(G76:J76)</f>
        <v>82</v>
      </c>
      <c r="G76" s="206">
        <f t="shared" ref="G76" si="42">IF(G75&gt;=0,G75,0)</f>
        <v>0</v>
      </c>
      <c r="H76" s="206">
        <f t="shared" ref="H76" si="43">IF(H75&gt;=0,H75,0)</f>
        <v>22</v>
      </c>
      <c r="I76" s="206">
        <f t="shared" ref="I76" si="44">IF(I75&gt;=0,I75,0)</f>
        <v>48</v>
      </c>
      <c r="J76" s="206">
        <f t="shared" ref="J76" si="45">IF(J75&gt;=0,J75,0)</f>
        <v>12</v>
      </c>
      <c r="K76" s="135"/>
    </row>
    <row r="77" spans="1:11" s="136" customFormat="1" ht="30.75" customHeight="1">
      <c r="A77" s="134" t="s">
        <v>24</v>
      </c>
      <c r="B77" s="395">
        <v>1202</v>
      </c>
      <c r="C77" s="204">
        <f>IF(C75&lt;0,-C75,0)</f>
        <v>18</v>
      </c>
      <c r="D77" s="204">
        <f t="shared" ref="D77:E77" si="46">IF(D75&lt;0,-D75,0)</f>
        <v>0</v>
      </c>
      <c r="E77" s="204">
        <f t="shared" si="46"/>
        <v>0</v>
      </c>
      <c r="F77" s="72">
        <f t="shared" si="34"/>
        <v>0</v>
      </c>
      <c r="G77" s="204">
        <f t="shared" ref="G77:J77" si="47">IF(G75&lt;0,-G75,0)</f>
        <v>0</v>
      </c>
      <c r="H77" s="204">
        <f t="shared" si="47"/>
        <v>0</v>
      </c>
      <c r="I77" s="204">
        <f t="shared" si="47"/>
        <v>0</v>
      </c>
      <c r="J77" s="204">
        <f t="shared" si="47"/>
        <v>0</v>
      </c>
      <c r="K77" s="135"/>
    </row>
    <row r="78" spans="1:11" s="136" customFormat="1" ht="38.25" customHeight="1">
      <c r="A78" s="132" t="s">
        <v>18</v>
      </c>
      <c r="B78" s="305">
        <v>1210</v>
      </c>
      <c r="C78" s="370">
        <f>SUM(C8,C48,C60,C62,C64,C72,C73)</f>
        <v>44426</v>
      </c>
      <c r="D78" s="370">
        <f t="shared" ref="D78:E78" si="48">SUM(D8,D48,D60,D62,D64,D72,D73)</f>
        <v>47245</v>
      </c>
      <c r="E78" s="370">
        <f t="shared" si="48"/>
        <v>48379</v>
      </c>
      <c r="F78" s="101">
        <f t="shared" si="34"/>
        <v>51727</v>
      </c>
      <c r="G78" s="370">
        <f t="shared" ref="G78:J78" si="49">SUM(G8,G48,G60,G62,G64,G72,G73)</f>
        <v>13398</v>
      </c>
      <c r="H78" s="370">
        <f t="shared" si="49"/>
        <v>12835</v>
      </c>
      <c r="I78" s="370">
        <f t="shared" si="49"/>
        <v>12484</v>
      </c>
      <c r="J78" s="370">
        <f t="shared" si="49"/>
        <v>13010</v>
      </c>
      <c r="K78" s="133"/>
    </row>
    <row r="79" spans="1:11" s="136" customFormat="1" ht="36.75" customHeight="1">
      <c r="A79" s="132" t="s">
        <v>92</v>
      </c>
      <c r="B79" s="305">
        <v>1220</v>
      </c>
      <c r="C79" s="370">
        <f>SUM(C9,C19,C40,C52,C61,C63,C67,C71,C74)</f>
        <v>-44444</v>
      </c>
      <c r="D79" s="370">
        <f t="shared" ref="D79:E79" si="50">SUM(D9,D19,D40,D52,D61,D63,D67,D71,D74)</f>
        <v>-47245</v>
      </c>
      <c r="E79" s="370">
        <f t="shared" si="50"/>
        <v>-48355</v>
      </c>
      <c r="F79" s="101">
        <f t="shared" si="34"/>
        <v>-51645</v>
      </c>
      <c r="G79" s="370">
        <f t="shared" ref="G79:J79" si="51">SUM(G9,G19,G40,G52,G61,G63,G67,G71,G74)</f>
        <v>-13398</v>
      </c>
      <c r="H79" s="370">
        <f t="shared" si="51"/>
        <v>-12813</v>
      </c>
      <c r="I79" s="370">
        <f t="shared" si="51"/>
        <v>-12436</v>
      </c>
      <c r="J79" s="370">
        <f t="shared" si="51"/>
        <v>-12998</v>
      </c>
      <c r="K79" s="133"/>
    </row>
    <row r="80" spans="1:11" s="136" customFormat="1" ht="30.75" customHeight="1">
      <c r="A80" s="134" t="s">
        <v>161</v>
      </c>
      <c r="B80" s="395">
        <v>1230</v>
      </c>
      <c r="C80" s="206"/>
      <c r="D80" s="72">
        <v>0</v>
      </c>
      <c r="E80" s="72"/>
      <c r="F80" s="101">
        <f t="shared" si="34"/>
        <v>0</v>
      </c>
      <c r="G80" s="274"/>
      <c r="H80" s="274"/>
      <c r="I80" s="274"/>
      <c r="J80" s="274"/>
      <c r="K80" s="135"/>
    </row>
    <row r="81" spans="1:11" s="136" customFormat="1" ht="30.75" customHeight="1">
      <c r="A81" s="132" t="s">
        <v>116</v>
      </c>
      <c r="B81" s="305"/>
      <c r="C81" s="276"/>
      <c r="D81" s="101"/>
      <c r="E81" s="101"/>
      <c r="F81" s="101"/>
      <c r="G81" s="275"/>
      <c r="H81" s="275"/>
      <c r="I81" s="275"/>
      <c r="J81" s="275"/>
      <c r="K81" s="133"/>
    </row>
    <row r="82" spans="1:11" s="136" customFormat="1" ht="30.75" customHeight="1">
      <c r="A82" s="134" t="s">
        <v>248</v>
      </c>
      <c r="B82" s="395">
        <v>1300</v>
      </c>
      <c r="C82" s="206">
        <f>C59</f>
        <v>-2753</v>
      </c>
      <c r="D82" s="206">
        <f t="shared" ref="D82:J82" si="52">D59</f>
        <v>-2848</v>
      </c>
      <c r="E82" s="206">
        <f t="shared" si="52"/>
        <v>-3143</v>
      </c>
      <c r="F82" s="72">
        <f t="shared" si="34"/>
        <v>-2724</v>
      </c>
      <c r="G82" s="206">
        <f t="shared" si="52"/>
        <v>-702</v>
      </c>
      <c r="H82" s="206">
        <f t="shared" si="52"/>
        <v>-682</v>
      </c>
      <c r="I82" s="206">
        <f t="shared" si="52"/>
        <v>-658</v>
      </c>
      <c r="J82" s="206">
        <f t="shared" si="52"/>
        <v>-682</v>
      </c>
      <c r="K82" s="135"/>
    </row>
    <row r="83" spans="1:11" s="136" customFormat="1" ht="30.75" customHeight="1">
      <c r="A83" s="134" t="s">
        <v>273</v>
      </c>
      <c r="B83" s="395">
        <v>1301</v>
      </c>
      <c r="C83" s="206">
        <f>C93</f>
        <v>2441</v>
      </c>
      <c r="D83" s="206">
        <f t="shared" ref="D83:J83" si="53">D93</f>
        <v>2280</v>
      </c>
      <c r="E83" s="206">
        <f t="shared" si="53"/>
        <v>2442</v>
      </c>
      <c r="F83" s="72">
        <f t="shared" si="34"/>
        <v>2300</v>
      </c>
      <c r="G83" s="206">
        <f t="shared" si="53"/>
        <v>575</v>
      </c>
      <c r="H83" s="206">
        <f t="shared" si="53"/>
        <v>575</v>
      </c>
      <c r="I83" s="206">
        <f t="shared" si="53"/>
        <v>575</v>
      </c>
      <c r="J83" s="206">
        <f t="shared" si="53"/>
        <v>575</v>
      </c>
      <c r="K83" s="135"/>
    </row>
    <row r="84" spans="1:11" s="136" customFormat="1" ht="30.75" customHeight="1">
      <c r="A84" s="134" t="s">
        <v>274</v>
      </c>
      <c r="B84" s="395">
        <v>1302</v>
      </c>
      <c r="C84" s="206">
        <f>C49</f>
        <v>0</v>
      </c>
      <c r="D84" s="206">
        <f t="shared" ref="D84:J84" si="54">D49</f>
        <v>0</v>
      </c>
      <c r="E84" s="206">
        <f t="shared" si="54"/>
        <v>0</v>
      </c>
      <c r="F84" s="101">
        <f t="shared" si="34"/>
        <v>0</v>
      </c>
      <c r="G84" s="206">
        <f t="shared" si="54"/>
        <v>0</v>
      </c>
      <c r="H84" s="206">
        <f t="shared" si="54"/>
        <v>0</v>
      </c>
      <c r="I84" s="206">
        <f t="shared" si="54"/>
        <v>0</v>
      </c>
      <c r="J84" s="206">
        <f t="shared" si="54"/>
        <v>0</v>
      </c>
      <c r="K84" s="135"/>
    </row>
    <row r="85" spans="1:11" s="136" customFormat="1" ht="30.75" customHeight="1">
      <c r="A85" s="134" t="s">
        <v>275</v>
      </c>
      <c r="B85" s="395">
        <v>1303</v>
      </c>
      <c r="C85" s="206">
        <f>C53</f>
        <v>0</v>
      </c>
      <c r="D85" s="206">
        <f t="shared" ref="D85:E85" si="55">D53</f>
        <v>0</v>
      </c>
      <c r="E85" s="206">
        <f t="shared" si="55"/>
        <v>0</v>
      </c>
      <c r="F85" s="101">
        <f t="shared" si="34"/>
        <v>0</v>
      </c>
      <c r="G85" s="206">
        <v>0</v>
      </c>
      <c r="H85" s="206">
        <v>0</v>
      </c>
      <c r="I85" s="206">
        <v>0</v>
      </c>
      <c r="J85" s="206">
        <v>0</v>
      </c>
      <c r="K85" s="135"/>
    </row>
    <row r="86" spans="1:11" s="136" customFormat="1" ht="30.75" customHeight="1">
      <c r="A86" s="134" t="s">
        <v>276</v>
      </c>
      <c r="B86" s="395">
        <v>1304</v>
      </c>
      <c r="C86" s="206">
        <f>C50</f>
        <v>0</v>
      </c>
      <c r="D86" s="206">
        <f t="shared" ref="D86:J86" si="56">D50</f>
        <v>0</v>
      </c>
      <c r="E86" s="206">
        <f t="shared" si="56"/>
        <v>0</v>
      </c>
      <c r="F86" s="101">
        <f t="shared" si="34"/>
        <v>0</v>
      </c>
      <c r="G86" s="206">
        <f t="shared" si="56"/>
        <v>0</v>
      </c>
      <c r="H86" s="206">
        <f t="shared" si="56"/>
        <v>0</v>
      </c>
      <c r="I86" s="206">
        <f t="shared" si="56"/>
        <v>0</v>
      </c>
      <c r="J86" s="206">
        <f t="shared" si="56"/>
        <v>0</v>
      </c>
      <c r="K86" s="135"/>
    </row>
    <row r="87" spans="1:11" s="136" customFormat="1" ht="30.75" customHeight="1">
      <c r="A87" s="134" t="s">
        <v>277</v>
      </c>
      <c r="B87" s="395">
        <v>1305</v>
      </c>
      <c r="C87" s="206">
        <f>C54</f>
        <v>0</v>
      </c>
      <c r="D87" s="206">
        <f t="shared" ref="D87:J87" si="57">D54</f>
        <v>0</v>
      </c>
      <c r="E87" s="206">
        <f t="shared" si="57"/>
        <v>0</v>
      </c>
      <c r="F87" s="101">
        <f t="shared" si="34"/>
        <v>0</v>
      </c>
      <c r="G87" s="206">
        <f t="shared" si="57"/>
        <v>0</v>
      </c>
      <c r="H87" s="206">
        <f t="shared" si="57"/>
        <v>0</v>
      </c>
      <c r="I87" s="206">
        <f t="shared" si="57"/>
        <v>0</v>
      </c>
      <c r="J87" s="206">
        <f t="shared" si="57"/>
        <v>0</v>
      </c>
      <c r="K87" s="135"/>
    </row>
    <row r="88" spans="1:11" s="136" customFormat="1" ht="30.75" customHeight="1">
      <c r="A88" s="132" t="s">
        <v>106</v>
      </c>
      <c r="B88" s="305">
        <v>1310</v>
      </c>
      <c r="C88" s="370">
        <f>C82+C83-C84-C85-C86-C87</f>
        <v>-312</v>
      </c>
      <c r="D88" s="370">
        <f t="shared" ref="D88:E88" si="58">D82+D83-D84-D85-D86-D87</f>
        <v>-568</v>
      </c>
      <c r="E88" s="370">
        <f t="shared" si="58"/>
        <v>-701</v>
      </c>
      <c r="F88" s="101">
        <f t="shared" si="34"/>
        <v>-424</v>
      </c>
      <c r="G88" s="370">
        <f t="shared" ref="G88" si="59">G82+G83-G84-G85-G86-G87</f>
        <v>-127</v>
      </c>
      <c r="H88" s="370">
        <f t="shared" ref="H88" si="60">H82+H83-H84-H85-H86-H87</f>
        <v>-107</v>
      </c>
      <c r="I88" s="370">
        <f t="shared" ref="I88" si="61">I82+I83-I84-I85-I86-I87</f>
        <v>-83</v>
      </c>
      <c r="J88" s="370">
        <f t="shared" ref="J88" si="62">J82+J83-J84-J85-J86-J87</f>
        <v>-107</v>
      </c>
      <c r="K88" s="133"/>
    </row>
    <row r="89" spans="1:11" s="136" customFormat="1" ht="48" customHeight="1">
      <c r="A89" s="132" t="s">
        <v>155</v>
      </c>
      <c r="B89" s="305"/>
      <c r="C89" s="206"/>
      <c r="D89" s="101"/>
      <c r="E89" s="101"/>
      <c r="F89" s="72">
        <f t="shared" si="34"/>
        <v>0</v>
      </c>
      <c r="G89" s="275"/>
      <c r="H89" s="275"/>
      <c r="I89" s="275"/>
      <c r="J89" s="275"/>
      <c r="K89" s="133"/>
    </row>
    <row r="90" spans="1:11" s="136" customFormat="1" ht="30.75" customHeight="1">
      <c r="A90" s="134" t="s">
        <v>360</v>
      </c>
      <c r="B90" s="395">
        <v>1400</v>
      </c>
      <c r="C90" s="72">
        <f>-(C10+C11+C12+'Розшифровка до Формування '!C9+'Розшифровка до Формування '!C30+'Розшифровка до Формування '!C55+'Розшифровка до Формування '!C62+'Розшифровка до Формування '!C63+'Розшифровка до Формування '!C61)</f>
        <v>8405</v>
      </c>
      <c r="D90" s="72">
        <f>-(D10+D11+D12+'Розшифровка до Формування '!D9+'Розшифровка до Формування '!D30+'Розшифровка до Формування '!D55+'Розшифровка до Формування '!D62+'Розшифровка до Формування '!D63+'Розшифровка до Формування '!D61)</f>
        <v>10597</v>
      </c>
      <c r="E90" s="72">
        <f>-(E10+E11+E12+'Розшифровка до Формування '!E9+'Розшифровка до Формування '!E30+'Розшифровка до Формування '!E55+'Розшифровка до Формування '!E62+'Розшифровка до Формування '!E63+'Розшифровка до Формування '!E61)</f>
        <v>10283</v>
      </c>
      <c r="F90" s="72">
        <f t="shared" si="34"/>
        <v>11250</v>
      </c>
      <c r="G90" s="72">
        <f>-(G10+G11+G12+'Розшифровка до Формування '!G9+'Розшифровка до Формування '!G29+'Розшифровка до Формування '!G55+'Розшифровка до Формування '!G62+'Розшифровка до Формування '!G63+'Розшифровка до Формування '!G61)</f>
        <v>3280</v>
      </c>
      <c r="H90" s="72">
        <f>-(H10+H11+H12+'Розшифровка до Формування '!H9+'Розшифровка до Формування '!H29+'Розшифровка до Формування '!H55+'Розшифровка до Формування '!H62+'Розшифровка до Формування '!H63+'Розшифровка до Формування '!H61)</f>
        <v>2740</v>
      </c>
      <c r="I90" s="72">
        <f>-(I10+I11+I12+'Розшифровка до Формування '!I9+'Розшифровка до Формування '!I29+'Розшифровка до Формування '!I55+'Розшифровка до Формування '!I62+'Розшифровка до Формування '!I63+'Розшифровка до Формування '!I61)</f>
        <v>2360</v>
      </c>
      <c r="J90" s="72">
        <f>-(J10+J11+J12+'Розшифровка до Формування '!J9+'Розшифровка до Формування '!J29+'Розшифровка до Формування '!J55+'Розшифровка до Формування '!J62+'Розшифровка до Формування '!J63+'Розшифровка до Формування '!J61)</f>
        <v>2870</v>
      </c>
      <c r="K90" s="135"/>
    </row>
    <row r="91" spans="1:11" s="136" customFormat="1" ht="30.75" customHeight="1">
      <c r="A91" s="134" t="s">
        <v>5</v>
      </c>
      <c r="B91" s="395">
        <v>1410</v>
      </c>
      <c r="C91" s="72">
        <f>-(C13+C25+'Розшифровка до Формування '!C56+'Розшифровка до Формування '!C57)</f>
        <v>24283</v>
      </c>
      <c r="D91" s="72">
        <f>-(D13+D25+'Розшифровка до Формування '!D56+'Розшифровка до Формування '!D57)</f>
        <v>25600</v>
      </c>
      <c r="E91" s="72">
        <f>-(E13+E25+'Розшифровка до Формування '!E56+'Розшифровка до Формування '!E57)</f>
        <v>26555</v>
      </c>
      <c r="F91" s="72">
        <f t="shared" si="34"/>
        <v>28985</v>
      </c>
      <c r="G91" s="72">
        <f>-(G13+G25+'Розшифровка до Формування '!G56+'Розшифровка до Формування '!G57)</f>
        <v>7260</v>
      </c>
      <c r="H91" s="72">
        <f>-(H13+H25+'Розшифровка до Формування '!H56+'Розшифровка до Формування '!H57)</f>
        <v>7235</v>
      </c>
      <c r="I91" s="72">
        <f>-(I13+I25+'Розшифровка до Формування '!I56+'Розшифровка до Формування '!I57)</f>
        <v>7230</v>
      </c>
      <c r="J91" s="72">
        <f>-(J13+J25+'Розшифровка до Формування '!J56+'Розшифровка до Формування '!J57)</f>
        <v>7260</v>
      </c>
      <c r="K91" s="135"/>
    </row>
    <row r="92" spans="1:11" s="136" customFormat="1" ht="30.75" customHeight="1">
      <c r="A92" s="134" t="s">
        <v>6</v>
      </c>
      <c r="B92" s="395">
        <v>1420</v>
      </c>
      <c r="C92" s="72">
        <f>-(C14+C26+'Розшифровка до Формування '!C58)</f>
        <v>4906</v>
      </c>
      <c r="D92" s="72">
        <f>-(D14+D26+'Розшифровка до Формування '!D58)</f>
        <v>5441</v>
      </c>
      <c r="E92" s="72">
        <f>-(E14+E26+'Розшифровка до Формування '!E58)</f>
        <v>5499</v>
      </c>
      <c r="F92" s="72">
        <f t="shared" si="34"/>
        <v>6041</v>
      </c>
      <c r="G92" s="72">
        <f>-(G14+G26+'Розшифровка до Формування '!G58)</f>
        <v>1514</v>
      </c>
      <c r="H92" s="72">
        <f>-(H14+H26+'Розшифровка до Формування '!H58)</f>
        <v>1509</v>
      </c>
      <c r="I92" s="72">
        <f>-(I14+I26+'Розшифровка до Формування '!I58)</f>
        <v>1504</v>
      </c>
      <c r="J92" s="72">
        <f>-(J14+J26+'Розшифровка до Формування '!J58)</f>
        <v>1514</v>
      </c>
      <c r="K92" s="135"/>
    </row>
    <row r="93" spans="1:11" s="136" customFormat="1" ht="30.75" customHeight="1">
      <c r="A93" s="134" t="s">
        <v>7</v>
      </c>
      <c r="B93" s="395">
        <v>1430</v>
      </c>
      <c r="C93" s="72">
        <f>-('I. Фін результат'!C16+'I. Фін результат'!C27)</f>
        <v>2441</v>
      </c>
      <c r="D93" s="72">
        <f>-('I. Фін результат'!D16+'I. Фін результат'!D27)</f>
        <v>2280</v>
      </c>
      <c r="E93" s="72">
        <f>-('I. Фін результат'!E16+'I. Фін результат'!E27)</f>
        <v>2442</v>
      </c>
      <c r="F93" s="72">
        <f t="shared" si="34"/>
        <v>2300</v>
      </c>
      <c r="G93" s="72">
        <f>-('I. Фін результат'!G16+'I. Фін результат'!G27)</f>
        <v>575</v>
      </c>
      <c r="H93" s="72">
        <f>-('I. Фін результат'!H16+'I. Фін результат'!H27)</f>
        <v>575</v>
      </c>
      <c r="I93" s="72">
        <f>-('I. Фін результат'!I16+'I. Фін результат'!I27)</f>
        <v>575</v>
      </c>
      <c r="J93" s="72">
        <f>-('I. Фін результат'!J16+'I. Фін результат'!J27)</f>
        <v>575</v>
      </c>
      <c r="K93" s="135"/>
    </row>
    <row r="94" spans="1:11" s="136" customFormat="1" ht="30.75" customHeight="1">
      <c r="A94" s="134" t="s">
        <v>26</v>
      </c>
      <c r="B94" s="395">
        <v>1440</v>
      </c>
      <c r="C94" s="72">
        <f>-SUM(C15,C21,C24,C29:C37,C46,'Розшифровка до Формування '!C8,'Розшифровка до Формування '!C10:C25,'Розшифровка до Формування '!C27:C29,'Розшифровка до Формування '!C31:C41,'Розшифровка до Формування '!C42,'Розшифровка до Формування '!C54,'Розшифровка до Формування '!C59:C60)</f>
        <v>4066</v>
      </c>
      <c r="D94" s="72">
        <f>-SUM(D15,D21,D24,D29:D37,D46,'Розшифровка до Формування '!D8,'Розшифровка до Формування '!D10:D25,'Розшифровка до Формування '!D27:D29,'Розшифровка до Формування '!D31:D41,'Розшифровка до Формування '!D42,'Розшифровка до Формування '!D54,'Розшифровка до Формування '!D59:D60)</f>
        <v>3255</v>
      </c>
      <c r="E94" s="72">
        <f>-SUM(E15,E21,E24,E29:E37,E46,'Розшифровка до Формування '!E8,'Розшифровка до Формування '!E10:E25,'Розшифровка до Формування '!E27:E29,'Розшифровка до Формування '!E31:E41,'Розшифровка до Формування '!E42,'Розшифровка до Формування '!E54,'Розшифровка до Формування '!E59:E60)</f>
        <v>3443</v>
      </c>
      <c r="F94" s="72">
        <f t="shared" si="34"/>
        <v>2955</v>
      </c>
      <c r="G94" s="72">
        <f>-SUM(G15,G21,G24,G29:G37,G46,'Розшифровка до Формування '!G8,'Розшифровка до Формування '!G10:G25,'Розшифровка до Формування '!G27:G28,'Розшифровка до Формування '!G30:G41,'Розшифровка до Формування '!G42,'Розшифровка до Формування '!G54,'Розшифровка до Формування '!G59:G60)</f>
        <v>741</v>
      </c>
      <c r="H94" s="72">
        <f>-SUM(H15,H21,H24,H29:H37,H46,'Розшифровка до Формування '!H8,'Розшифровка до Формування '!H10:H25,'Розшифровка до Формування '!H27:H28,'Розшифровка до Формування '!H30:H41,'Розшифровка до Формування '!H42,'Розшифровка до Формування '!H54,'Розшифровка до Формування '!H59:H60)</f>
        <v>728</v>
      </c>
      <c r="I94" s="72">
        <f>-SUM(I15,I21,I24,I29:I37,I46,'Розшифровка до Формування '!I8,'Розшифровка до Формування '!I10:I25,'Розшифровка до Формування '!I27:I28,'Розшифровка до Формування '!I30:I41,'Розшифровка до Формування '!I42,'Розшифровка до Формування '!I54,'Розшифровка до Формування '!I59:I60)</f>
        <v>743</v>
      </c>
      <c r="J94" s="72">
        <f>-SUM(J15,J21,J24,J29:J37,J46,'Розшифровка до Формування '!J8,'Розшифровка до Формування '!J10:J25,'Розшифровка до Формування '!J27:J28,'Розшифровка до Формування '!J30:J41,'Розшифровка до Формування '!J42,'Розшифровка до Формування '!J54,'Розшифровка до Формування '!J59:J60)</f>
        <v>743</v>
      </c>
      <c r="K94" s="135"/>
    </row>
    <row r="95" spans="1:11" s="136" customFormat="1" ht="30.75" customHeight="1">
      <c r="A95" s="132" t="s">
        <v>49</v>
      </c>
      <c r="B95" s="305">
        <v>1450</v>
      </c>
      <c r="C95" s="205">
        <f>SUM(C90,C91:C94)</f>
        <v>44101</v>
      </c>
      <c r="D95" s="205">
        <f>SUM(D90,D91:D94)</f>
        <v>47173</v>
      </c>
      <c r="E95" s="205">
        <f>SUM(E90,E91:E94)</f>
        <v>48222</v>
      </c>
      <c r="F95" s="101">
        <f t="shared" si="34"/>
        <v>51531</v>
      </c>
      <c r="G95" s="205">
        <f>SUM(G90,G91:G94)</f>
        <v>13370</v>
      </c>
      <c r="H95" s="205">
        <f>SUM(H90,H91:H94)</f>
        <v>12787</v>
      </c>
      <c r="I95" s="205">
        <f>SUM(I90,I91:I94)</f>
        <v>12412</v>
      </c>
      <c r="J95" s="205">
        <f>SUM(J90,J91:J94)</f>
        <v>12962</v>
      </c>
      <c r="K95" s="133"/>
    </row>
    <row r="96" spans="1:11" s="131" customFormat="1" ht="20.100000000000001" customHeight="1">
      <c r="A96" s="140"/>
      <c r="B96" s="141"/>
      <c r="C96" s="142"/>
      <c r="D96" s="142"/>
      <c r="E96" s="142"/>
      <c r="F96" s="142"/>
      <c r="G96" s="142"/>
      <c r="H96" s="142"/>
      <c r="I96" s="142"/>
      <c r="J96" s="142"/>
      <c r="K96" s="143"/>
    </row>
    <row r="97" spans="1:10" ht="16.5" customHeight="1">
      <c r="A97" s="144"/>
      <c r="C97" s="145"/>
      <c r="D97" s="145"/>
      <c r="E97" s="145"/>
      <c r="F97" s="145"/>
      <c r="G97" s="145"/>
      <c r="H97" s="145"/>
      <c r="I97" s="145"/>
      <c r="J97" s="145"/>
    </row>
    <row r="98" spans="1:10" ht="20.100000000000001" customHeight="1">
      <c r="A98" s="147" t="s">
        <v>501</v>
      </c>
      <c r="B98" s="148"/>
      <c r="C98" s="478" t="s">
        <v>157</v>
      </c>
      <c r="D98" s="478"/>
      <c r="E98" s="478"/>
      <c r="F98" s="478"/>
      <c r="G98" s="149"/>
      <c r="H98" s="468" t="s">
        <v>528</v>
      </c>
      <c r="I98" s="468"/>
      <c r="J98" s="468"/>
    </row>
    <row r="99" spans="1:10" s="136" customFormat="1" ht="29.25" customHeight="1">
      <c r="A99" s="410" t="s">
        <v>366</v>
      </c>
      <c r="B99" s="124"/>
      <c r="C99" s="474" t="s">
        <v>186</v>
      </c>
      <c r="D99" s="474"/>
      <c r="E99" s="474"/>
      <c r="F99" s="474"/>
      <c r="G99" s="408"/>
      <c r="H99" s="465" t="s">
        <v>529</v>
      </c>
      <c r="I99" s="465"/>
      <c r="J99" s="465"/>
    </row>
    <row r="100" spans="1:10" ht="20.100000000000001" customHeight="1">
      <c r="A100" s="144"/>
      <c r="C100" s="145"/>
      <c r="D100" s="146"/>
      <c r="E100" s="146"/>
      <c r="F100" s="146"/>
      <c r="G100" s="146"/>
      <c r="H100" s="146"/>
      <c r="I100" s="146"/>
      <c r="J100" s="146"/>
    </row>
    <row r="101" spans="1:10">
      <c r="A101" s="144"/>
      <c r="C101" s="145"/>
      <c r="D101" s="146"/>
      <c r="E101" s="146"/>
      <c r="F101" s="146"/>
      <c r="G101" s="146"/>
      <c r="H101" s="146"/>
      <c r="I101" s="146"/>
      <c r="J101" s="146"/>
    </row>
    <row r="102" spans="1:10">
      <c r="A102" s="144"/>
      <c r="C102" s="145"/>
      <c r="D102" s="146"/>
      <c r="E102" s="146"/>
      <c r="F102" s="146"/>
      <c r="G102" s="146"/>
      <c r="H102" s="146"/>
      <c r="I102" s="146"/>
      <c r="J102" s="146"/>
    </row>
    <row r="103" spans="1:10">
      <c r="A103" s="144"/>
      <c r="C103" s="145"/>
      <c r="D103" s="146"/>
      <c r="E103" s="146"/>
      <c r="F103" s="146"/>
      <c r="G103" s="146"/>
      <c r="H103" s="146"/>
      <c r="I103" s="146"/>
      <c r="J103" s="146"/>
    </row>
    <row r="104" spans="1:10">
      <c r="A104" s="144"/>
      <c r="C104" s="145"/>
      <c r="D104" s="146"/>
      <c r="E104" s="146"/>
      <c r="F104" s="146"/>
      <c r="G104" s="146"/>
      <c r="H104" s="146"/>
      <c r="I104" s="146"/>
      <c r="J104" s="146"/>
    </row>
    <row r="105" spans="1:10">
      <c r="A105" s="144"/>
      <c r="C105" s="145"/>
      <c r="D105" s="146"/>
      <c r="E105" s="146"/>
      <c r="F105" s="146"/>
      <c r="G105" s="146"/>
      <c r="H105" s="146"/>
      <c r="I105" s="146"/>
      <c r="J105" s="146"/>
    </row>
    <row r="106" spans="1:10">
      <c r="A106" s="144"/>
      <c r="C106" s="145"/>
      <c r="D106" s="146"/>
      <c r="E106" s="146"/>
      <c r="F106" s="146"/>
      <c r="G106" s="146"/>
      <c r="H106" s="146"/>
      <c r="I106" s="146"/>
      <c r="J106" s="146"/>
    </row>
    <row r="107" spans="1:10">
      <c r="A107" s="144"/>
      <c r="C107" s="145"/>
      <c r="D107" s="146"/>
      <c r="E107" s="146"/>
      <c r="F107" s="146"/>
      <c r="G107" s="146"/>
      <c r="H107" s="146"/>
      <c r="I107" s="146"/>
      <c r="J107" s="146"/>
    </row>
    <row r="108" spans="1:10">
      <c r="A108" s="144"/>
      <c r="C108" s="145"/>
      <c r="D108" s="146"/>
      <c r="E108" s="146"/>
      <c r="F108" s="146"/>
      <c r="G108" s="146"/>
      <c r="H108" s="146"/>
      <c r="I108" s="146"/>
      <c r="J108" s="146"/>
    </row>
    <row r="109" spans="1:10">
      <c r="A109" s="144"/>
      <c r="C109" s="145"/>
      <c r="D109" s="146"/>
      <c r="E109" s="146"/>
      <c r="F109" s="146"/>
      <c r="G109" s="146"/>
      <c r="H109" s="146"/>
      <c r="I109" s="146"/>
      <c r="J109" s="146"/>
    </row>
    <row r="110" spans="1:10">
      <c r="A110" s="144"/>
      <c r="C110" s="145"/>
      <c r="D110" s="146"/>
      <c r="E110" s="146"/>
      <c r="F110" s="146"/>
      <c r="G110" s="146"/>
      <c r="H110" s="146"/>
      <c r="I110" s="146"/>
      <c r="J110" s="146"/>
    </row>
    <row r="111" spans="1:10">
      <c r="A111" s="144"/>
      <c r="C111" s="145"/>
      <c r="D111" s="146"/>
      <c r="E111" s="146"/>
      <c r="F111" s="146"/>
      <c r="G111" s="146"/>
      <c r="H111" s="146"/>
      <c r="I111" s="146"/>
      <c r="J111" s="146"/>
    </row>
    <row r="112" spans="1:10">
      <c r="A112" s="144"/>
      <c r="C112" s="145"/>
      <c r="D112" s="146"/>
      <c r="E112" s="146"/>
      <c r="F112" s="146"/>
      <c r="G112" s="146"/>
      <c r="H112" s="146"/>
      <c r="I112" s="146"/>
      <c r="J112" s="146"/>
    </row>
    <row r="113" spans="1:10">
      <c r="A113" s="144"/>
      <c r="C113" s="145"/>
      <c r="D113" s="146"/>
      <c r="E113" s="146"/>
      <c r="F113" s="146"/>
      <c r="G113" s="146"/>
      <c r="H113" s="146"/>
      <c r="I113" s="146"/>
      <c r="J113" s="146"/>
    </row>
    <row r="114" spans="1:10">
      <c r="A114" s="144"/>
      <c r="C114" s="145"/>
      <c r="D114" s="146"/>
      <c r="E114" s="146"/>
      <c r="F114" s="146"/>
      <c r="G114" s="146"/>
      <c r="H114" s="146"/>
      <c r="I114" s="146"/>
      <c r="J114" s="146"/>
    </row>
    <row r="115" spans="1:10">
      <c r="A115" s="144"/>
      <c r="C115" s="145"/>
      <c r="D115" s="146"/>
      <c r="E115" s="146"/>
      <c r="F115" s="146"/>
      <c r="G115" s="146"/>
      <c r="H115" s="146"/>
      <c r="I115" s="146"/>
      <c r="J115" s="146"/>
    </row>
    <row r="116" spans="1:10">
      <c r="A116" s="144"/>
      <c r="C116" s="145"/>
      <c r="D116" s="146"/>
      <c r="E116" s="146"/>
      <c r="F116" s="146"/>
      <c r="G116" s="146"/>
      <c r="H116" s="146"/>
      <c r="I116" s="146"/>
      <c r="J116" s="146"/>
    </row>
    <row r="117" spans="1:10">
      <c r="A117" s="144"/>
      <c r="C117" s="145"/>
      <c r="D117" s="146"/>
      <c r="E117" s="146"/>
      <c r="F117" s="146"/>
      <c r="G117" s="146"/>
      <c r="H117" s="146"/>
      <c r="I117" s="146"/>
      <c r="J117" s="146"/>
    </row>
    <row r="118" spans="1:10">
      <c r="A118" s="144"/>
      <c r="C118" s="145"/>
      <c r="D118" s="146"/>
      <c r="E118" s="146"/>
      <c r="F118" s="146"/>
      <c r="G118" s="146"/>
      <c r="H118" s="146"/>
      <c r="I118" s="146"/>
      <c r="J118" s="146"/>
    </row>
    <row r="119" spans="1:10">
      <c r="A119" s="144"/>
      <c r="C119" s="145"/>
      <c r="D119" s="146"/>
      <c r="E119" s="146"/>
      <c r="F119" s="146"/>
      <c r="G119" s="146"/>
      <c r="H119" s="146"/>
      <c r="I119" s="146"/>
      <c r="J119" s="146"/>
    </row>
    <row r="120" spans="1:10">
      <c r="A120" s="144"/>
      <c r="C120" s="145"/>
      <c r="D120" s="146"/>
      <c r="E120" s="146"/>
      <c r="F120" s="146"/>
      <c r="G120" s="146"/>
      <c r="H120" s="146"/>
      <c r="I120" s="146"/>
      <c r="J120" s="146"/>
    </row>
    <row r="121" spans="1:10">
      <c r="A121" s="144"/>
      <c r="C121" s="145"/>
      <c r="D121" s="146"/>
      <c r="E121" s="146"/>
      <c r="F121" s="146"/>
      <c r="G121" s="146"/>
      <c r="H121" s="146"/>
      <c r="I121" s="146"/>
      <c r="J121" s="146"/>
    </row>
    <row r="122" spans="1:10">
      <c r="A122" s="144"/>
      <c r="C122" s="145"/>
      <c r="D122" s="146"/>
      <c r="E122" s="146"/>
      <c r="F122" s="146"/>
      <c r="G122" s="146"/>
      <c r="H122" s="146"/>
      <c r="I122" s="146"/>
      <c r="J122" s="146"/>
    </row>
    <row r="123" spans="1:10">
      <c r="A123" s="144"/>
      <c r="C123" s="145"/>
      <c r="D123" s="146"/>
      <c r="E123" s="146"/>
      <c r="F123" s="146"/>
      <c r="G123" s="146"/>
      <c r="H123" s="146"/>
      <c r="I123" s="146"/>
      <c r="J123" s="146"/>
    </row>
    <row r="124" spans="1:10">
      <c r="A124" s="144"/>
      <c r="C124" s="145"/>
      <c r="D124" s="146"/>
      <c r="E124" s="146"/>
      <c r="F124" s="146"/>
      <c r="G124" s="146"/>
      <c r="H124" s="146"/>
      <c r="I124" s="146"/>
      <c r="J124" s="146"/>
    </row>
    <row r="125" spans="1:10">
      <c r="A125" s="144"/>
      <c r="C125" s="145"/>
      <c r="D125" s="146"/>
      <c r="E125" s="146"/>
      <c r="F125" s="146"/>
      <c r="G125" s="146"/>
      <c r="H125" s="146"/>
      <c r="I125" s="146"/>
      <c r="J125" s="146"/>
    </row>
    <row r="126" spans="1:10">
      <c r="A126" s="144"/>
      <c r="C126" s="145"/>
      <c r="D126" s="146"/>
      <c r="E126" s="146"/>
      <c r="F126" s="146"/>
      <c r="G126" s="146"/>
      <c r="H126" s="146"/>
      <c r="I126" s="146"/>
      <c r="J126" s="146"/>
    </row>
    <row r="127" spans="1:10">
      <c r="A127" s="144"/>
      <c r="C127" s="145"/>
      <c r="D127" s="146"/>
      <c r="E127" s="146"/>
      <c r="F127" s="146"/>
      <c r="G127" s="146"/>
      <c r="H127" s="146"/>
      <c r="I127" s="146"/>
      <c r="J127" s="146"/>
    </row>
    <row r="128" spans="1:10">
      <c r="A128" s="144"/>
      <c r="C128" s="145"/>
      <c r="D128" s="146"/>
      <c r="E128" s="146"/>
      <c r="F128" s="146"/>
      <c r="G128" s="146"/>
      <c r="H128" s="146"/>
      <c r="I128" s="146"/>
      <c r="J128" s="146"/>
    </row>
    <row r="129" spans="1:10">
      <c r="A129" s="144"/>
      <c r="C129" s="145"/>
      <c r="D129" s="146"/>
      <c r="E129" s="146"/>
      <c r="F129" s="146"/>
      <c r="G129" s="146"/>
      <c r="H129" s="146"/>
      <c r="I129" s="146"/>
      <c r="J129" s="146"/>
    </row>
    <row r="130" spans="1:10">
      <c r="A130" s="144"/>
      <c r="C130" s="145"/>
      <c r="D130" s="146"/>
      <c r="E130" s="146"/>
      <c r="F130" s="146"/>
      <c r="G130" s="146"/>
      <c r="H130" s="146"/>
      <c r="I130" s="146"/>
      <c r="J130" s="146"/>
    </row>
    <row r="131" spans="1:10">
      <c r="A131" s="144"/>
      <c r="C131" s="145"/>
      <c r="D131" s="146"/>
      <c r="E131" s="146"/>
      <c r="F131" s="146"/>
      <c r="G131" s="146"/>
      <c r="H131" s="146"/>
      <c r="I131" s="146"/>
      <c r="J131" s="146"/>
    </row>
    <row r="132" spans="1:10">
      <c r="A132" s="144"/>
      <c r="C132" s="145"/>
      <c r="D132" s="146"/>
      <c r="E132" s="146"/>
      <c r="F132" s="146"/>
      <c r="G132" s="146"/>
      <c r="H132" s="146"/>
      <c r="I132" s="146"/>
      <c r="J132" s="146"/>
    </row>
    <row r="133" spans="1:10">
      <c r="A133" s="144"/>
      <c r="C133" s="145"/>
      <c r="D133" s="146"/>
      <c r="E133" s="146"/>
      <c r="F133" s="146"/>
      <c r="G133" s="146"/>
      <c r="H133" s="146"/>
      <c r="I133" s="146"/>
      <c r="J133" s="146"/>
    </row>
    <row r="134" spans="1:10">
      <c r="A134" s="144"/>
      <c r="C134" s="145"/>
      <c r="D134" s="146"/>
      <c r="E134" s="146"/>
      <c r="F134" s="146"/>
      <c r="G134" s="146"/>
      <c r="H134" s="146"/>
      <c r="I134" s="146"/>
      <c r="J134" s="146"/>
    </row>
    <row r="135" spans="1:10">
      <c r="A135" s="144"/>
      <c r="C135" s="145"/>
      <c r="D135" s="146"/>
      <c r="E135" s="146"/>
      <c r="F135" s="146"/>
      <c r="G135" s="146"/>
      <c r="H135" s="146"/>
      <c r="I135" s="146"/>
      <c r="J135" s="146"/>
    </row>
    <row r="136" spans="1:10">
      <c r="A136" s="144"/>
      <c r="C136" s="145"/>
      <c r="D136" s="146"/>
      <c r="E136" s="146"/>
      <c r="F136" s="146"/>
      <c r="G136" s="146"/>
      <c r="H136" s="146"/>
      <c r="I136" s="146"/>
      <c r="J136" s="146"/>
    </row>
    <row r="137" spans="1:10">
      <c r="A137" s="144"/>
      <c r="C137" s="145"/>
      <c r="D137" s="146"/>
      <c r="E137" s="146"/>
      <c r="F137" s="146"/>
      <c r="G137" s="146"/>
      <c r="H137" s="146"/>
      <c r="I137" s="146"/>
      <c r="J137" s="146"/>
    </row>
    <row r="138" spans="1:10">
      <c r="A138" s="144"/>
      <c r="C138" s="145"/>
      <c r="D138" s="146"/>
      <c r="E138" s="146"/>
      <c r="F138" s="146"/>
      <c r="G138" s="146"/>
      <c r="H138" s="146"/>
      <c r="I138" s="146"/>
      <c r="J138" s="146"/>
    </row>
    <row r="139" spans="1:10">
      <c r="A139" s="144"/>
      <c r="C139" s="145"/>
      <c r="D139" s="146"/>
      <c r="E139" s="146"/>
      <c r="F139" s="146"/>
      <c r="G139" s="146"/>
      <c r="H139" s="146"/>
      <c r="I139" s="146"/>
      <c r="J139" s="146"/>
    </row>
    <row r="140" spans="1:10">
      <c r="A140" s="144"/>
      <c r="C140" s="145"/>
      <c r="D140" s="146"/>
      <c r="E140" s="146"/>
      <c r="F140" s="146"/>
      <c r="G140" s="146"/>
      <c r="H140" s="146"/>
      <c r="I140" s="146"/>
      <c r="J140" s="146"/>
    </row>
    <row r="141" spans="1:10">
      <c r="A141" s="144"/>
      <c r="C141" s="145"/>
      <c r="D141" s="146"/>
      <c r="E141" s="146"/>
      <c r="F141" s="146"/>
      <c r="G141" s="146"/>
      <c r="H141" s="146"/>
      <c r="I141" s="146"/>
      <c r="J141" s="146"/>
    </row>
    <row r="142" spans="1:10">
      <c r="A142" s="144"/>
      <c r="C142" s="145"/>
      <c r="D142" s="146"/>
      <c r="E142" s="146"/>
      <c r="F142" s="146"/>
      <c r="G142" s="146"/>
      <c r="H142" s="146"/>
      <c r="I142" s="146"/>
      <c r="J142" s="146"/>
    </row>
    <row r="143" spans="1:10">
      <c r="A143" s="144"/>
      <c r="C143" s="145"/>
      <c r="D143" s="146"/>
      <c r="E143" s="146"/>
      <c r="F143" s="146"/>
      <c r="G143" s="146"/>
      <c r="H143" s="146"/>
      <c r="I143" s="146"/>
      <c r="J143" s="146"/>
    </row>
    <row r="144" spans="1:10">
      <c r="A144" s="144"/>
      <c r="C144" s="145"/>
      <c r="D144" s="146"/>
      <c r="E144" s="146"/>
      <c r="F144" s="146"/>
      <c r="G144" s="146"/>
      <c r="H144" s="146"/>
      <c r="I144" s="146"/>
      <c r="J144" s="146"/>
    </row>
    <row r="145" spans="1:10">
      <c r="A145" s="144"/>
      <c r="C145" s="145"/>
      <c r="D145" s="146"/>
      <c r="E145" s="146"/>
      <c r="F145" s="146"/>
      <c r="G145" s="146"/>
      <c r="H145" s="146"/>
      <c r="I145" s="146"/>
      <c r="J145" s="146"/>
    </row>
    <row r="146" spans="1:10">
      <c r="A146" s="144"/>
      <c r="C146" s="145"/>
      <c r="D146" s="146"/>
      <c r="E146" s="146"/>
      <c r="F146" s="146"/>
      <c r="G146" s="146"/>
      <c r="H146" s="146"/>
      <c r="I146" s="146"/>
      <c r="J146" s="146"/>
    </row>
    <row r="147" spans="1:10">
      <c r="A147" s="144"/>
      <c r="C147" s="145"/>
      <c r="D147" s="146"/>
      <c r="E147" s="146"/>
      <c r="F147" s="146"/>
      <c r="G147" s="146"/>
      <c r="H147" s="146"/>
      <c r="I147" s="146"/>
      <c r="J147" s="146"/>
    </row>
    <row r="148" spans="1:10">
      <c r="A148" s="144"/>
      <c r="C148" s="145"/>
      <c r="D148" s="146"/>
      <c r="E148" s="146"/>
      <c r="F148" s="146"/>
      <c r="G148" s="146"/>
      <c r="H148" s="146"/>
      <c r="I148" s="146"/>
      <c r="J148" s="146"/>
    </row>
    <row r="149" spans="1:10">
      <c r="A149" s="144"/>
      <c r="C149" s="145"/>
      <c r="D149" s="146"/>
      <c r="E149" s="146"/>
      <c r="F149" s="146"/>
      <c r="G149" s="146"/>
      <c r="H149" s="146"/>
      <c r="I149" s="146"/>
      <c r="J149" s="146"/>
    </row>
    <row r="150" spans="1:10">
      <c r="A150" s="144"/>
      <c r="C150" s="145"/>
      <c r="D150" s="146"/>
      <c r="E150" s="146"/>
      <c r="F150" s="146"/>
      <c r="G150" s="146"/>
      <c r="H150" s="146"/>
      <c r="I150" s="146"/>
      <c r="J150" s="146"/>
    </row>
    <row r="151" spans="1:10">
      <c r="A151" s="144"/>
      <c r="C151" s="145"/>
      <c r="D151" s="146"/>
      <c r="E151" s="146"/>
      <c r="F151" s="146"/>
      <c r="G151" s="146"/>
      <c r="H151" s="146"/>
      <c r="I151" s="146"/>
      <c r="J151" s="146"/>
    </row>
    <row r="152" spans="1:10">
      <c r="A152" s="144"/>
      <c r="C152" s="145"/>
      <c r="D152" s="146"/>
      <c r="E152" s="146"/>
      <c r="F152" s="146"/>
      <c r="G152" s="146"/>
      <c r="H152" s="146"/>
      <c r="I152" s="146"/>
      <c r="J152" s="146"/>
    </row>
    <row r="153" spans="1:10">
      <c r="A153" s="144"/>
      <c r="C153" s="145"/>
      <c r="D153" s="146"/>
      <c r="E153" s="146"/>
      <c r="F153" s="146"/>
      <c r="G153" s="146"/>
      <c r="H153" s="146"/>
      <c r="I153" s="146"/>
      <c r="J153" s="146"/>
    </row>
    <row r="154" spans="1:10">
      <c r="A154" s="144"/>
      <c r="C154" s="145"/>
      <c r="D154" s="146"/>
      <c r="E154" s="146"/>
      <c r="F154" s="146"/>
      <c r="G154" s="146"/>
      <c r="H154" s="146"/>
      <c r="I154" s="146"/>
      <c r="J154" s="146"/>
    </row>
    <row r="155" spans="1:10">
      <c r="A155" s="144"/>
      <c r="C155" s="145"/>
      <c r="D155" s="146"/>
      <c r="E155" s="146"/>
      <c r="F155" s="146"/>
      <c r="G155" s="146"/>
      <c r="H155" s="146"/>
      <c r="I155" s="146"/>
      <c r="J155" s="146"/>
    </row>
    <row r="156" spans="1:10">
      <c r="A156" s="144"/>
      <c r="C156" s="145"/>
      <c r="D156" s="146"/>
      <c r="E156" s="146"/>
      <c r="F156" s="146"/>
      <c r="G156" s="146"/>
      <c r="H156" s="146"/>
      <c r="I156" s="146"/>
      <c r="J156" s="146"/>
    </row>
    <row r="157" spans="1:10">
      <c r="A157" s="144"/>
      <c r="C157" s="145"/>
      <c r="D157" s="146"/>
      <c r="E157" s="146"/>
      <c r="F157" s="146"/>
      <c r="G157" s="146"/>
      <c r="H157" s="146"/>
      <c r="I157" s="146"/>
      <c r="J157" s="146"/>
    </row>
    <row r="158" spans="1:10">
      <c r="A158" s="150"/>
    </row>
    <row r="159" spans="1:10">
      <c r="A159" s="150"/>
    </row>
    <row r="160" spans="1:10">
      <c r="A160" s="150"/>
    </row>
    <row r="161" spans="1:1">
      <c r="A161" s="150"/>
    </row>
    <row r="162" spans="1:1">
      <c r="A162" s="150"/>
    </row>
    <row r="163" spans="1:1">
      <c r="A163" s="150"/>
    </row>
    <row r="164" spans="1:1">
      <c r="A164" s="150"/>
    </row>
    <row r="165" spans="1:1">
      <c r="A165" s="150"/>
    </row>
    <row r="166" spans="1:1">
      <c r="A166" s="150"/>
    </row>
    <row r="167" spans="1:1">
      <c r="A167" s="150"/>
    </row>
    <row r="168" spans="1:1">
      <c r="A168" s="150"/>
    </row>
    <row r="169" spans="1:1">
      <c r="A169" s="150"/>
    </row>
    <row r="170" spans="1:1">
      <c r="A170" s="150"/>
    </row>
    <row r="171" spans="1:1">
      <c r="A171" s="150"/>
    </row>
    <row r="172" spans="1:1">
      <c r="A172" s="150"/>
    </row>
    <row r="173" spans="1:1">
      <c r="A173" s="150"/>
    </row>
    <row r="174" spans="1:1">
      <c r="A174" s="150"/>
    </row>
    <row r="175" spans="1:1">
      <c r="A175" s="150"/>
    </row>
    <row r="176" spans="1:1">
      <c r="A176" s="150"/>
    </row>
    <row r="177" spans="1:1">
      <c r="A177" s="150"/>
    </row>
    <row r="178" spans="1:1">
      <c r="A178" s="150"/>
    </row>
    <row r="179" spans="1:1">
      <c r="A179" s="150"/>
    </row>
    <row r="180" spans="1:1">
      <c r="A180" s="150"/>
    </row>
    <row r="181" spans="1:1">
      <c r="A181" s="150"/>
    </row>
    <row r="182" spans="1:1">
      <c r="A182" s="150"/>
    </row>
    <row r="183" spans="1:1">
      <c r="A183" s="150"/>
    </row>
    <row r="184" spans="1:1">
      <c r="A184" s="150"/>
    </row>
    <row r="185" spans="1:1">
      <c r="A185" s="150"/>
    </row>
    <row r="186" spans="1:1">
      <c r="A186" s="150"/>
    </row>
    <row r="187" spans="1:1">
      <c r="A187" s="150"/>
    </row>
    <row r="188" spans="1:1">
      <c r="A188" s="150"/>
    </row>
    <row r="189" spans="1:1">
      <c r="A189" s="150"/>
    </row>
    <row r="190" spans="1:1">
      <c r="A190" s="150"/>
    </row>
    <row r="191" spans="1:1">
      <c r="A191" s="150"/>
    </row>
    <row r="192" spans="1:1">
      <c r="A192" s="150"/>
    </row>
    <row r="193" spans="1:1">
      <c r="A193" s="150"/>
    </row>
    <row r="194" spans="1:1">
      <c r="A194" s="150"/>
    </row>
    <row r="195" spans="1:1">
      <c r="A195" s="150"/>
    </row>
    <row r="196" spans="1:1">
      <c r="A196" s="150"/>
    </row>
    <row r="197" spans="1:1">
      <c r="A197" s="150"/>
    </row>
    <row r="198" spans="1:1">
      <c r="A198" s="150"/>
    </row>
    <row r="199" spans="1:1">
      <c r="A199" s="150"/>
    </row>
    <row r="200" spans="1:1">
      <c r="A200" s="150"/>
    </row>
    <row r="201" spans="1:1">
      <c r="A201" s="150"/>
    </row>
    <row r="202" spans="1:1">
      <c r="A202" s="150"/>
    </row>
    <row r="203" spans="1:1">
      <c r="A203" s="150"/>
    </row>
    <row r="204" spans="1:1">
      <c r="A204" s="150"/>
    </row>
    <row r="205" spans="1:1">
      <c r="A205" s="150"/>
    </row>
    <row r="206" spans="1:1">
      <c r="A206" s="150"/>
    </row>
    <row r="207" spans="1:1">
      <c r="A207" s="150"/>
    </row>
    <row r="208" spans="1:1">
      <c r="A208" s="150"/>
    </row>
    <row r="209" spans="1:1">
      <c r="A209" s="150"/>
    </row>
    <row r="210" spans="1:1">
      <c r="A210" s="150"/>
    </row>
    <row r="211" spans="1:1">
      <c r="A211" s="150"/>
    </row>
    <row r="212" spans="1:1">
      <c r="A212" s="150"/>
    </row>
    <row r="213" spans="1:1">
      <c r="A213" s="150"/>
    </row>
    <row r="214" spans="1:1">
      <c r="A214" s="150"/>
    </row>
    <row r="215" spans="1:1">
      <c r="A215" s="150"/>
    </row>
    <row r="216" spans="1:1">
      <c r="A216" s="150"/>
    </row>
    <row r="217" spans="1:1">
      <c r="A217" s="150"/>
    </row>
    <row r="218" spans="1:1">
      <c r="A218" s="150"/>
    </row>
    <row r="219" spans="1:1">
      <c r="A219" s="150"/>
    </row>
    <row r="220" spans="1:1">
      <c r="A220" s="150"/>
    </row>
    <row r="221" spans="1:1">
      <c r="A221" s="150"/>
    </row>
    <row r="222" spans="1:1">
      <c r="A222" s="150"/>
    </row>
    <row r="223" spans="1:1">
      <c r="A223" s="150"/>
    </row>
    <row r="224" spans="1:1">
      <c r="A224" s="150"/>
    </row>
    <row r="225" spans="1:1">
      <c r="A225" s="150"/>
    </row>
    <row r="226" spans="1:1">
      <c r="A226" s="150"/>
    </row>
    <row r="227" spans="1:1">
      <c r="A227" s="150"/>
    </row>
    <row r="228" spans="1:1">
      <c r="A228" s="150"/>
    </row>
    <row r="229" spans="1:1">
      <c r="A229" s="150"/>
    </row>
    <row r="230" spans="1:1">
      <c r="A230" s="150"/>
    </row>
    <row r="231" spans="1:1">
      <c r="A231" s="150"/>
    </row>
    <row r="232" spans="1:1">
      <c r="A232" s="150"/>
    </row>
    <row r="233" spans="1:1">
      <c r="A233" s="150"/>
    </row>
    <row r="234" spans="1:1">
      <c r="A234" s="150"/>
    </row>
    <row r="235" spans="1:1">
      <c r="A235" s="150"/>
    </row>
    <row r="236" spans="1:1">
      <c r="A236" s="150"/>
    </row>
    <row r="237" spans="1:1">
      <c r="A237" s="150"/>
    </row>
    <row r="238" spans="1:1">
      <c r="A238" s="150"/>
    </row>
    <row r="239" spans="1:1">
      <c r="A239" s="150"/>
    </row>
    <row r="240" spans="1:1">
      <c r="A240" s="150"/>
    </row>
    <row r="241" spans="1:1">
      <c r="A241" s="150"/>
    </row>
    <row r="242" spans="1:1">
      <c r="A242" s="150"/>
    </row>
    <row r="243" spans="1:1">
      <c r="A243" s="150"/>
    </row>
    <row r="244" spans="1:1">
      <c r="A244" s="150"/>
    </row>
    <row r="245" spans="1:1">
      <c r="A245" s="150"/>
    </row>
    <row r="246" spans="1:1">
      <c r="A246" s="150"/>
    </row>
    <row r="247" spans="1:1">
      <c r="A247" s="150"/>
    </row>
    <row r="248" spans="1:1">
      <c r="A248" s="150"/>
    </row>
    <row r="249" spans="1:1">
      <c r="A249" s="150"/>
    </row>
    <row r="250" spans="1:1">
      <c r="A250" s="150"/>
    </row>
    <row r="251" spans="1:1">
      <c r="A251" s="150"/>
    </row>
    <row r="252" spans="1:1">
      <c r="A252" s="150"/>
    </row>
    <row r="253" spans="1:1">
      <c r="A253" s="150"/>
    </row>
    <row r="254" spans="1:1">
      <c r="A254" s="150"/>
    </row>
    <row r="255" spans="1:1">
      <c r="A255" s="150"/>
    </row>
    <row r="256" spans="1:1">
      <c r="A256" s="150"/>
    </row>
    <row r="257" spans="1:1">
      <c r="A257" s="150"/>
    </row>
    <row r="258" spans="1:1">
      <c r="A258" s="150"/>
    </row>
    <row r="259" spans="1:1">
      <c r="A259" s="150"/>
    </row>
    <row r="260" spans="1:1">
      <c r="A260" s="150"/>
    </row>
    <row r="261" spans="1:1">
      <c r="A261" s="150"/>
    </row>
    <row r="262" spans="1:1">
      <c r="A262" s="150"/>
    </row>
    <row r="263" spans="1:1">
      <c r="A263" s="150"/>
    </row>
    <row r="264" spans="1:1">
      <c r="A264" s="150"/>
    </row>
    <row r="265" spans="1:1">
      <c r="A265" s="150"/>
    </row>
    <row r="266" spans="1:1">
      <c r="A266" s="150"/>
    </row>
    <row r="267" spans="1:1">
      <c r="A267" s="150"/>
    </row>
    <row r="268" spans="1:1">
      <c r="A268" s="150"/>
    </row>
    <row r="269" spans="1:1">
      <c r="A269" s="150"/>
    </row>
    <row r="270" spans="1:1">
      <c r="A270" s="150"/>
    </row>
    <row r="271" spans="1:1">
      <c r="A271" s="150"/>
    </row>
    <row r="272" spans="1:1">
      <c r="A272" s="150"/>
    </row>
    <row r="273" spans="1:1">
      <c r="A273" s="150"/>
    </row>
    <row r="274" spans="1:1">
      <c r="A274" s="150"/>
    </row>
    <row r="275" spans="1:1">
      <c r="A275" s="150"/>
    </row>
    <row r="276" spans="1:1">
      <c r="A276" s="150"/>
    </row>
    <row r="277" spans="1:1">
      <c r="A277" s="150"/>
    </row>
    <row r="278" spans="1:1">
      <c r="A278" s="150"/>
    </row>
    <row r="279" spans="1:1">
      <c r="A279" s="150"/>
    </row>
    <row r="280" spans="1:1">
      <c r="A280" s="150"/>
    </row>
    <row r="281" spans="1:1">
      <c r="A281" s="150"/>
    </row>
    <row r="282" spans="1:1">
      <c r="A282" s="150"/>
    </row>
    <row r="283" spans="1:1">
      <c r="A283" s="150"/>
    </row>
    <row r="284" spans="1:1">
      <c r="A284" s="150"/>
    </row>
    <row r="285" spans="1:1">
      <c r="A285" s="150"/>
    </row>
    <row r="286" spans="1:1">
      <c r="A286" s="150"/>
    </row>
    <row r="287" spans="1:1">
      <c r="A287" s="150"/>
    </row>
    <row r="288" spans="1:1">
      <c r="A288" s="150"/>
    </row>
    <row r="289" spans="1:1">
      <c r="A289" s="150"/>
    </row>
    <row r="290" spans="1:1">
      <c r="A290" s="150"/>
    </row>
    <row r="291" spans="1:1">
      <c r="A291" s="150"/>
    </row>
    <row r="292" spans="1:1">
      <c r="A292" s="150"/>
    </row>
    <row r="293" spans="1:1">
      <c r="A293" s="150"/>
    </row>
    <row r="294" spans="1:1">
      <c r="A294" s="150"/>
    </row>
    <row r="295" spans="1:1">
      <c r="A295" s="150"/>
    </row>
    <row r="296" spans="1:1">
      <c r="A296" s="150"/>
    </row>
    <row r="297" spans="1:1">
      <c r="A297" s="150"/>
    </row>
    <row r="298" spans="1:1">
      <c r="A298" s="150"/>
    </row>
    <row r="299" spans="1:1">
      <c r="A299" s="150"/>
    </row>
    <row r="300" spans="1:1">
      <c r="A300" s="150"/>
    </row>
    <row r="301" spans="1:1">
      <c r="A301" s="150"/>
    </row>
    <row r="302" spans="1:1">
      <c r="A302" s="150"/>
    </row>
    <row r="303" spans="1:1">
      <c r="A303" s="150"/>
    </row>
    <row r="304" spans="1:1">
      <c r="A304" s="150"/>
    </row>
    <row r="305" spans="1:1">
      <c r="A305" s="150"/>
    </row>
    <row r="306" spans="1:1">
      <c r="A306" s="150"/>
    </row>
    <row r="307" spans="1:1">
      <c r="A307" s="150"/>
    </row>
    <row r="308" spans="1:1">
      <c r="A308" s="150"/>
    </row>
    <row r="309" spans="1:1">
      <c r="A309" s="150"/>
    </row>
    <row r="310" spans="1:1">
      <c r="A310" s="150"/>
    </row>
    <row r="311" spans="1:1">
      <c r="A311" s="150"/>
    </row>
    <row r="312" spans="1:1">
      <c r="A312" s="150"/>
    </row>
    <row r="313" spans="1:1">
      <c r="A313" s="150"/>
    </row>
    <row r="314" spans="1:1">
      <c r="A314" s="150"/>
    </row>
    <row r="315" spans="1:1">
      <c r="A315" s="150"/>
    </row>
    <row r="316" spans="1:1">
      <c r="A316" s="150"/>
    </row>
    <row r="317" spans="1:1">
      <c r="A317" s="150"/>
    </row>
    <row r="318" spans="1:1">
      <c r="A318" s="150"/>
    </row>
    <row r="319" spans="1:1">
      <c r="A319" s="150"/>
    </row>
    <row r="320" spans="1:1">
      <c r="A320" s="150"/>
    </row>
    <row r="321" spans="1:1">
      <c r="A321" s="150"/>
    </row>
    <row r="322" spans="1:1">
      <c r="A322" s="150"/>
    </row>
    <row r="323" spans="1:1">
      <c r="A323" s="150"/>
    </row>
    <row r="324" spans="1:1">
      <c r="A324" s="150"/>
    </row>
  </sheetData>
  <mergeCells count="14">
    <mergeCell ref="A2:K2"/>
    <mergeCell ref="A4:A5"/>
    <mergeCell ref="B4:B5"/>
    <mergeCell ref="C4:C5"/>
    <mergeCell ref="D4:D5"/>
    <mergeCell ref="E4:E5"/>
    <mergeCell ref="F4:F5"/>
    <mergeCell ref="G4:J4"/>
    <mergeCell ref="K4:K5"/>
    <mergeCell ref="C99:F99"/>
    <mergeCell ref="H99:J99"/>
    <mergeCell ref="A7:K7"/>
    <mergeCell ref="C98:F98"/>
    <mergeCell ref="H98:J98"/>
  </mergeCells>
  <phoneticPr fontId="4" type="noConversion"/>
  <printOptions horizontalCentered="1"/>
  <pageMargins left="0.59055118110236227" right="0.59055118110236227" top="0.98425196850393704" bottom="0.59055118110236227" header="0" footer="0"/>
  <pageSetup paperSize="9" scale="45" fitToHeight="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K290"/>
  <sheetViews>
    <sheetView view="pageBreakPreview" zoomScale="80" zoomScaleSheetLayoutView="80" workbookViewId="0">
      <selection activeCell="Q7" sqref="Q7"/>
    </sheetView>
  </sheetViews>
  <sheetFormatPr defaultRowHeight="18.75"/>
  <cols>
    <col min="1" max="1" width="50.7109375" style="3" customWidth="1"/>
    <col min="2" max="2" width="9.42578125" style="410" customWidth="1"/>
    <col min="3" max="3" width="16.140625" style="410" customWidth="1"/>
    <col min="4" max="4" width="16.7109375" style="410" customWidth="1"/>
    <col min="5" max="5" width="16.140625" style="410" customWidth="1"/>
    <col min="6" max="6" width="16" style="410" customWidth="1"/>
    <col min="7" max="7" width="16.28515625" style="3" customWidth="1"/>
    <col min="8" max="8" width="16.85546875" style="3" customWidth="1"/>
    <col min="9" max="9" width="16.140625" style="3" customWidth="1"/>
    <col min="10" max="10" width="18.28515625" style="3" customWidth="1"/>
    <col min="11" max="16384" width="9.140625" style="3"/>
  </cols>
  <sheetData>
    <row r="2" spans="1:10">
      <c r="A2" s="487" t="s">
        <v>424</v>
      </c>
      <c r="B2" s="487"/>
      <c r="C2" s="487"/>
      <c r="D2" s="487"/>
      <c r="E2" s="487"/>
      <c r="F2" s="487"/>
      <c r="G2" s="487"/>
      <c r="H2" s="487"/>
    </row>
    <row r="3" spans="1:10">
      <c r="A3" s="397"/>
      <c r="B3" s="41"/>
      <c r="C3" s="397"/>
      <c r="D3" s="397"/>
      <c r="E3" s="397"/>
      <c r="F3" s="41"/>
      <c r="G3" s="397"/>
      <c r="H3" s="397"/>
      <c r="J3" s="3" t="s">
        <v>401</v>
      </c>
    </row>
    <row r="4" spans="1:10" ht="41.25" customHeight="1">
      <c r="A4" s="488" t="s">
        <v>164</v>
      </c>
      <c r="B4" s="490" t="s">
        <v>17</v>
      </c>
      <c r="C4" s="492" t="s">
        <v>581</v>
      </c>
      <c r="D4" s="492" t="s">
        <v>582</v>
      </c>
      <c r="E4" s="494" t="s">
        <v>578</v>
      </c>
      <c r="F4" s="492" t="s">
        <v>583</v>
      </c>
      <c r="G4" s="496" t="s">
        <v>334</v>
      </c>
      <c r="H4" s="497"/>
      <c r="I4" s="497"/>
      <c r="J4" s="498"/>
    </row>
    <row r="5" spans="1:10" ht="54" customHeight="1">
      <c r="A5" s="489"/>
      <c r="B5" s="491"/>
      <c r="C5" s="493"/>
      <c r="D5" s="493"/>
      <c r="E5" s="495"/>
      <c r="F5" s="493"/>
      <c r="G5" s="405" t="s">
        <v>127</v>
      </c>
      <c r="H5" s="405" t="s">
        <v>128</v>
      </c>
      <c r="I5" s="405" t="s">
        <v>129</v>
      </c>
      <c r="J5" s="405" t="s">
        <v>63</v>
      </c>
    </row>
    <row r="6" spans="1:10" ht="23.25" customHeight="1">
      <c r="A6" s="428">
        <v>1</v>
      </c>
      <c r="B6" s="415">
        <v>2</v>
      </c>
      <c r="C6" s="415">
        <v>3</v>
      </c>
      <c r="D6" s="415">
        <v>4</v>
      </c>
      <c r="E6" s="415">
        <v>5</v>
      </c>
      <c r="F6" s="415">
        <v>6</v>
      </c>
      <c r="G6" s="415">
        <v>7</v>
      </c>
      <c r="H6" s="415">
        <v>8</v>
      </c>
      <c r="I6" s="428">
        <v>9</v>
      </c>
      <c r="J6" s="428">
        <v>10</v>
      </c>
    </row>
    <row r="7" spans="1:10" ht="61.5" customHeight="1">
      <c r="A7" s="151" t="s">
        <v>404</v>
      </c>
      <c r="B7" s="152">
        <v>1018</v>
      </c>
      <c r="C7" s="685">
        <f>SUM(C8:C25)</f>
        <v>-2587</v>
      </c>
      <c r="D7" s="685">
        <f t="shared" ref="D7:E7" si="0">SUM(D8:D25)</f>
        <v>-1785</v>
      </c>
      <c r="E7" s="685">
        <f t="shared" si="0"/>
        <v>-1717</v>
      </c>
      <c r="F7" s="685">
        <f>SUM(G7:J7)</f>
        <v>-1507</v>
      </c>
      <c r="G7" s="685">
        <f t="shared" ref="G7" si="1">SUM(G8:G25)</f>
        <v>-377</v>
      </c>
      <c r="H7" s="685">
        <f t="shared" ref="H7" si="2">SUM(H8:H25)</f>
        <v>-377</v>
      </c>
      <c r="I7" s="685">
        <f t="shared" ref="I7" si="3">SUM(I8:I25)</f>
        <v>-377</v>
      </c>
      <c r="J7" s="685">
        <f t="shared" ref="J7" si="4">SUM(J8:J25)</f>
        <v>-376</v>
      </c>
    </row>
    <row r="8" spans="1:10" ht="31.5" customHeight="1">
      <c r="A8" s="281" t="s">
        <v>601</v>
      </c>
      <c r="B8" s="152"/>
      <c r="C8" s="371">
        <v>-7</v>
      </c>
      <c r="D8" s="414">
        <v>-10</v>
      </c>
      <c r="E8" s="414">
        <v>-11</v>
      </c>
      <c r="F8" s="414">
        <f t="shared" ref="F8:F65" si="5">SUM(G8:J8)</f>
        <v>-10</v>
      </c>
      <c r="G8" s="414">
        <v>0</v>
      </c>
      <c r="H8" s="414">
        <v>0</v>
      </c>
      <c r="I8" s="414">
        <v>-10</v>
      </c>
      <c r="J8" s="414">
        <v>0</v>
      </c>
    </row>
    <row r="9" spans="1:10" ht="27.75" customHeight="1">
      <c r="A9" s="281" t="s">
        <v>456</v>
      </c>
      <c r="B9" s="152"/>
      <c r="C9" s="371">
        <v>-66</v>
      </c>
      <c r="D9" s="414">
        <v>-52</v>
      </c>
      <c r="E9" s="414">
        <v>-98</v>
      </c>
      <c r="F9" s="414">
        <f t="shared" si="5"/>
        <v>-100</v>
      </c>
      <c r="G9" s="414">
        <v>-25</v>
      </c>
      <c r="H9" s="414">
        <v>-25</v>
      </c>
      <c r="I9" s="414">
        <v>-25</v>
      </c>
      <c r="J9" s="414">
        <v>-25</v>
      </c>
    </row>
    <row r="10" spans="1:10" ht="26.25" customHeight="1">
      <c r="A10" s="281" t="s">
        <v>457</v>
      </c>
      <c r="B10" s="152"/>
      <c r="C10" s="371">
        <v>-18</v>
      </c>
      <c r="D10" s="414">
        <v>-40</v>
      </c>
      <c r="E10" s="414">
        <v>-30</v>
      </c>
      <c r="F10" s="414">
        <f t="shared" si="5"/>
        <v>-30</v>
      </c>
      <c r="G10" s="414">
        <v>-10</v>
      </c>
      <c r="H10" s="414">
        <v>-10</v>
      </c>
      <c r="I10" s="414">
        <v>0</v>
      </c>
      <c r="J10" s="414">
        <v>-10</v>
      </c>
    </row>
    <row r="11" spans="1:10" ht="32.25" customHeight="1">
      <c r="A11" s="281" t="s">
        <v>458</v>
      </c>
      <c r="B11" s="152"/>
      <c r="C11" s="371">
        <v>-3</v>
      </c>
      <c r="D11" s="414">
        <v>-4</v>
      </c>
      <c r="E11" s="414">
        <v>-3</v>
      </c>
      <c r="F11" s="414">
        <f t="shared" si="5"/>
        <v>-4</v>
      </c>
      <c r="G11" s="414">
        <v>-1</v>
      </c>
      <c r="H11" s="414">
        <v>-1</v>
      </c>
      <c r="I11" s="414">
        <v>-1</v>
      </c>
      <c r="J11" s="414">
        <v>-1</v>
      </c>
    </row>
    <row r="12" spans="1:10" ht="30" customHeight="1">
      <c r="A12" s="281" t="s">
        <v>459</v>
      </c>
      <c r="B12" s="152"/>
      <c r="C12" s="371">
        <v>-678</v>
      </c>
      <c r="D12" s="414">
        <v>-700</v>
      </c>
      <c r="E12" s="414">
        <v>-678</v>
      </c>
      <c r="F12" s="414">
        <f t="shared" si="5"/>
        <v>-700</v>
      </c>
      <c r="G12" s="414">
        <v>-175</v>
      </c>
      <c r="H12" s="414">
        <v>-175</v>
      </c>
      <c r="I12" s="414">
        <v>-175</v>
      </c>
      <c r="J12" s="414">
        <v>-175</v>
      </c>
    </row>
    <row r="13" spans="1:10" ht="26.25" customHeight="1">
      <c r="A13" s="281" t="s">
        <v>460</v>
      </c>
      <c r="B13" s="152"/>
      <c r="C13" s="371">
        <v>-64</v>
      </c>
      <c r="D13" s="414">
        <v>-60</v>
      </c>
      <c r="E13" s="414">
        <v>-70</v>
      </c>
      <c r="F13" s="414">
        <f t="shared" si="5"/>
        <v>-60</v>
      </c>
      <c r="G13" s="414">
        <v>-15</v>
      </c>
      <c r="H13" s="414">
        <v>-15</v>
      </c>
      <c r="I13" s="414">
        <v>-15</v>
      </c>
      <c r="J13" s="414">
        <v>-15</v>
      </c>
    </row>
    <row r="14" spans="1:10" ht="32.25" customHeight="1">
      <c r="A14" s="281" t="s">
        <v>602</v>
      </c>
      <c r="B14" s="152"/>
      <c r="C14" s="371">
        <v>-3</v>
      </c>
      <c r="D14" s="414">
        <v>-20</v>
      </c>
      <c r="E14" s="414">
        <v>-17</v>
      </c>
      <c r="F14" s="414">
        <f t="shared" si="5"/>
        <v>-20</v>
      </c>
      <c r="G14" s="414">
        <v>-5</v>
      </c>
      <c r="H14" s="414">
        <v>-5</v>
      </c>
      <c r="I14" s="414">
        <v>-5</v>
      </c>
      <c r="J14" s="414">
        <v>-5</v>
      </c>
    </row>
    <row r="15" spans="1:10" ht="30.75" customHeight="1">
      <c r="A15" s="281" t="s">
        <v>462</v>
      </c>
      <c r="B15" s="152"/>
      <c r="C15" s="371">
        <v>-422</v>
      </c>
      <c r="D15" s="414">
        <v>-320</v>
      </c>
      <c r="E15" s="414">
        <v>-95</v>
      </c>
      <c r="F15" s="414">
        <f t="shared" si="5"/>
        <v>-100</v>
      </c>
      <c r="G15" s="414">
        <v>-25</v>
      </c>
      <c r="H15" s="414">
        <v>-25</v>
      </c>
      <c r="I15" s="414">
        <v>-25</v>
      </c>
      <c r="J15" s="414">
        <v>-25</v>
      </c>
    </row>
    <row r="16" spans="1:10" ht="28.5" customHeight="1">
      <c r="A16" s="281" t="s">
        <v>467</v>
      </c>
      <c r="B16" s="152"/>
      <c r="C16" s="371">
        <v>-31</v>
      </c>
      <c r="D16" s="414">
        <v>-40</v>
      </c>
      <c r="E16" s="414">
        <v>-31</v>
      </c>
      <c r="F16" s="414">
        <f t="shared" si="5"/>
        <v>-40</v>
      </c>
      <c r="G16" s="414">
        <v>-10</v>
      </c>
      <c r="H16" s="414">
        <v>-10</v>
      </c>
      <c r="I16" s="414">
        <v>-10</v>
      </c>
      <c r="J16" s="414">
        <v>-10</v>
      </c>
    </row>
    <row r="17" spans="1:10" ht="30.75" customHeight="1">
      <c r="A17" s="281" t="s">
        <v>468</v>
      </c>
      <c r="B17" s="152"/>
      <c r="C17" s="371">
        <v>-33</v>
      </c>
      <c r="D17" s="414">
        <v>-40</v>
      </c>
      <c r="E17" s="414">
        <v>-40</v>
      </c>
      <c r="F17" s="414">
        <f t="shared" si="5"/>
        <v>-40</v>
      </c>
      <c r="G17" s="414">
        <v>-10</v>
      </c>
      <c r="H17" s="414">
        <v>-10</v>
      </c>
      <c r="I17" s="414">
        <v>-10</v>
      </c>
      <c r="J17" s="414">
        <v>-10</v>
      </c>
    </row>
    <row r="18" spans="1:10" ht="30.75" customHeight="1">
      <c r="A18" s="281" t="s">
        <v>603</v>
      </c>
      <c r="B18" s="152"/>
      <c r="C18" s="371">
        <v>-803</v>
      </c>
      <c r="D18" s="414">
        <v>0</v>
      </c>
      <c r="E18" s="414">
        <v>-205</v>
      </c>
      <c r="F18" s="414">
        <f t="shared" si="5"/>
        <v>0</v>
      </c>
      <c r="G18" s="414">
        <v>0</v>
      </c>
      <c r="H18" s="414">
        <v>0</v>
      </c>
      <c r="I18" s="414">
        <v>0</v>
      </c>
      <c r="J18" s="414">
        <v>0</v>
      </c>
    </row>
    <row r="19" spans="1:10" ht="36.75" customHeight="1">
      <c r="A19" s="330" t="s">
        <v>628</v>
      </c>
      <c r="B19" s="331"/>
      <c r="C19" s="372">
        <v>0</v>
      </c>
      <c r="D19" s="332">
        <v>0</v>
      </c>
      <c r="E19" s="332">
        <v>-150</v>
      </c>
      <c r="F19" s="414">
        <f t="shared" si="5"/>
        <v>-100</v>
      </c>
      <c r="G19" s="414">
        <v>-25</v>
      </c>
      <c r="H19" s="414">
        <v>-25</v>
      </c>
      <c r="I19" s="414">
        <v>-25</v>
      </c>
      <c r="J19" s="414">
        <v>-25</v>
      </c>
    </row>
    <row r="20" spans="1:10" ht="24.75" customHeight="1">
      <c r="A20" s="281" t="s">
        <v>463</v>
      </c>
      <c r="B20" s="152"/>
      <c r="C20" s="371">
        <v>-24</v>
      </c>
      <c r="D20" s="414">
        <v>-52</v>
      </c>
      <c r="E20" s="414">
        <v>-24</v>
      </c>
      <c r="F20" s="414">
        <f t="shared" si="5"/>
        <v>-24</v>
      </c>
      <c r="G20" s="414">
        <v>-6</v>
      </c>
      <c r="H20" s="414">
        <v>-6</v>
      </c>
      <c r="I20" s="414">
        <v>-6</v>
      </c>
      <c r="J20" s="414">
        <v>-6</v>
      </c>
    </row>
    <row r="21" spans="1:10" ht="28.5" customHeight="1">
      <c r="A21" s="281" t="s">
        <v>464</v>
      </c>
      <c r="B21" s="152"/>
      <c r="C21" s="371">
        <v>0</v>
      </c>
      <c r="D21" s="414">
        <v>-8</v>
      </c>
      <c r="E21" s="414">
        <v>-15</v>
      </c>
      <c r="F21" s="414">
        <f t="shared" si="5"/>
        <v>-24</v>
      </c>
      <c r="G21" s="414">
        <v>-6</v>
      </c>
      <c r="H21" s="414">
        <v>-6</v>
      </c>
      <c r="I21" s="414">
        <v>-6</v>
      </c>
      <c r="J21" s="414">
        <v>-6</v>
      </c>
    </row>
    <row r="22" spans="1:10" ht="28.5" customHeight="1">
      <c r="A22" s="281" t="s">
        <v>470</v>
      </c>
      <c r="B22" s="307"/>
      <c r="C22" s="371">
        <v>-31</v>
      </c>
      <c r="D22" s="210">
        <v>-32</v>
      </c>
      <c r="E22" s="210">
        <v>-35</v>
      </c>
      <c r="F22" s="414">
        <f t="shared" si="5"/>
        <v>-40</v>
      </c>
      <c r="G22" s="414">
        <v>-10</v>
      </c>
      <c r="H22" s="414">
        <v>-10</v>
      </c>
      <c r="I22" s="414">
        <v>-10</v>
      </c>
      <c r="J22" s="414">
        <v>-10</v>
      </c>
    </row>
    <row r="23" spans="1:10" ht="28.5" customHeight="1">
      <c r="A23" s="281" t="s">
        <v>531</v>
      </c>
      <c r="B23" s="308"/>
      <c r="C23" s="371">
        <v>-206</v>
      </c>
      <c r="D23" s="414">
        <v>-192</v>
      </c>
      <c r="E23" s="200">
        <v>0</v>
      </c>
      <c r="F23" s="414">
        <f t="shared" si="5"/>
        <v>0</v>
      </c>
      <c r="G23" s="200">
        <v>0</v>
      </c>
      <c r="H23" s="200">
        <v>0</v>
      </c>
      <c r="I23" s="200">
        <v>0</v>
      </c>
      <c r="J23" s="200">
        <v>0</v>
      </c>
    </row>
    <row r="24" spans="1:10" ht="30.75" customHeight="1">
      <c r="A24" s="281" t="s">
        <v>465</v>
      </c>
      <c r="B24" s="309"/>
      <c r="C24" s="371">
        <v>-198</v>
      </c>
      <c r="D24" s="414">
        <v>-200</v>
      </c>
      <c r="E24" s="200">
        <v>-200</v>
      </c>
      <c r="F24" s="414">
        <f t="shared" si="5"/>
        <v>-200</v>
      </c>
      <c r="G24" s="200">
        <v>-50</v>
      </c>
      <c r="H24" s="200">
        <v>-50</v>
      </c>
      <c r="I24" s="200">
        <v>-50</v>
      </c>
      <c r="J24" s="200">
        <v>-50</v>
      </c>
    </row>
    <row r="25" spans="1:10" ht="30" customHeight="1">
      <c r="A25" s="281" t="s">
        <v>466</v>
      </c>
      <c r="B25" s="415"/>
      <c r="C25" s="371">
        <v>0</v>
      </c>
      <c r="D25" s="414">
        <v>-15</v>
      </c>
      <c r="E25" s="414">
        <v>-15</v>
      </c>
      <c r="F25" s="414">
        <f t="shared" si="5"/>
        <v>-15</v>
      </c>
      <c r="G25" s="414">
        <v>-4</v>
      </c>
      <c r="H25" s="414">
        <v>-4</v>
      </c>
      <c r="I25" s="414">
        <v>-4</v>
      </c>
      <c r="J25" s="414">
        <v>-3</v>
      </c>
    </row>
    <row r="26" spans="1:10" s="19" customFormat="1" ht="45" customHeight="1">
      <c r="A26" s="151" t="s">
        <v>402</v>
      </c>
      <c r="B26" s="310">
        <v>1049</v>
      </c>
      <c r="C26" s="105">
        <f>SUM(C27:C41)</f>
        <v>-604</v>
      </c>
      <c r="D26" s="105">
        <f t="shared" ref="D26:E26" si="6">SUM(D27:D41)</f>
        <v>-589</v>
      </c>
      <c r="E26" s="105">
        <f t="shared" si="6"/>
        <v>-624</v>
      </c>
      <c r="F26" s="685">
        <f t="shared" si="5"/>
        <v>-630</v>
      </c>
      <c r="G26" s="105">
        <f t="shared" ref="G26" si="7">SUM(G27:G41)</f>
        <v>-159</v>
      </c>
      <c r="H26" s="105">
        <f t="shared" ref="H26" si="8">SUM(H27:H41)</f>
        <v>-153</v>
      </c>
      <c r="I26" s="105">
        <f t="shared" ref="I26" si="9">SUM(I27:I41)</f>
        <v>-158</v>
      </c>
      <c r="J26" s="105">
        <f t="shared" ref="J26" si="10">SUM(J27:J41)</f>
        <v>-160</v>
      </c>
    </row>
    <row r="27" spans="1:10" s="19" customFormat="1" ht="36.75" customHeight="1">
      <c r="A27" s="281" t="s">
        <v>532</v>
      </c>
      <c r="B27" s="310"/>
      <c r="C27" s="414">
        <v>-30</v>
      </c>
      <c r="D27" s="414">
        <v>-26</v>
      </c>
      <c r="E27" s="414">
        <v>-25</v>
      </c>
      <c r="F27" s="414">
        <f t="shared" si="5"/>
        <v>-26</v>
      </c>
      <c r="G27" s="76">
        <v>-7</v>
      </c>
      <c r="H27" s="76">
        <v>-6</v>
      </c>
      <c r="I27" s="76">
        <v>-6</v>
      </c>
      <c r="J27" s="76">
        <v>-7</v>
      </c>
    </row>
    <row r="28" spans="1:10" s="19" customFormat="1" ht="29.25" customHeight="1">
      <c r="A28" s="281" t="s">
        <v>609</v>
      </c>
      <c r="B28" s="310"/>
      <c r="C28" s="414">
        <v>-264</v>
      </c>
      <c r="D28" s="414">
        <v>-267</v>
      </c>
      <c r="E28" s="414">
        <v>-302</v>
      </c>
      <c r="F28" s="414">
        <f t="shared" si="5"/>
        <v>-300</v>
      </c>
      <c r="G28" s="76">
        <v>-75</v>
      </c>
      <c r="H28" s="76">
        <v>-75</v>
      </c>
      <c r="I28" s="76">
        <v>-75</v>
      </c>
      <c r="J28" s="76">
        <v>-75</v>
      </c>
    </row>
    <row r="29" spans="1:10" s="19" customFormat="1" ht="28.5" customHeight="1">
      <c r="A29" s="281" t="s">
        <v>604</v>
      </c>
      <c r="B29" s="310"/>
      <c r="C29" s="414">
        <v>-118</v>
      </c>
      <c r="D29" s="414">
        <v>-120</v>
      </c>
      <c r="E29" s="414">
        <v>-145</v>
      </c>
      <c r="F29" s="414">
        <f t="shared" si="5"/>
        <v>-140</v>
      </c>
      <c r="G29" s="414">
        <v>-35</v>
      </c>
      <c r="H29" s="414">
        <v>-35</v>
      </c>
      <c r="I29" s="414">
        <v>-35</v>
      </c>
      <c r="J29" s="414">
        <v>-35</v>
      </c>
    </row>
    <row r="30" spans="1:10" s="19" customFormat="1" ht="26.25" customHeight="1">
      <c r="A30" s="281" t="s">
        <v>469</v>
      </c>
      <c r="B30" s="311"/>
      <c r="C30" s="414">
        <v>-54</v>
      </c>
      <c r="D30" s="414">
        <v>-80</v>
      </c>
      <c r="E30" s="414">
        <v>-25</v>
      </c>
      <c r="F30" s="414">
        <f t="shared" si="5"/>
        <v>-40</v>
      </c>
      <c r="G30" s="414">
        <v>-10</v>
      </c>
      <c r="H30" s="414">
        <v>-10</v>
      </c>
      <c r="I30" s="414">
        <v>-10</v>
      </c>
      <c r="J30" s="414">
        <v>-10</v>
      </c>
    </row>
    <row r="31" spans="1:10" s="19" customFormat="1" ht="29.25" customHeight="1">
      <c r="A31" s="281" t="s">
        <v>605</v>
      </c>
      <c r="B31" s="310"/>
      <c r="C31" s="414">
        <v>-8</v>
      </c>
      <c r="D31" s="414">
        <v>-10</v>
      </c>
      <c r="E31" s="414">
        <v>-8</v>
      </c>
      <c r="F31" s="414">
        <f t="shared" si="5"/>
        <v>-10</v>
      </c>
      <c r="G31" s="414">
        <v>-5</v>
      </c>
      <c r="H31" s="414">
        <f>'Розшифровка до Формування '!H3</f>
        <v>0</v>
      </c>
      <c r="I31" s="414">
        <v>0</v>
      </c>
      <c r="J31" s="414">
        <v>-5</v>
      </c>
    </row>
    <row r="32" spans="1:10" s="19" customFormat="1" ht="36.75" customHeight="1">
      <c r="A32" s="334" t="s">
        <v>629</v>
      </c>
      <c r="B32" s="333"/>
      <c r="C32" s="414">
        <v>0</v>
      </c>
      <c r="D32" s="332">
        <v>0</v>
      </c>
      <c r="E32" s="332">
        <v>-25</v>
      </c>
      <c r="F32" s="414">
        <f t="shared" si="5"/>
        <v>-25</v>
      </c>
      <c r="G32" s="414">
        <v>-6</v>
      </c>
      <c r="H32" s="414">
        <v>-6</v>
      </c>
      <c r="I32" s="414">
        <v>-6</v>
      </c>
      <c r="J32" s="414">
        <v>-7</v>
      </c>
    </row>
    <row r="33" spans="1:10" s="19" customFormat="1" ht="29.25" customHeight="1">
      <c r="A33" s="334" t="s">
        <v>630</v>
      </c>
      <c r="B33" s="333"/>
      <c r="C33" s="414">
        <v>0</v>
      </c>
      <c r="D33" s="332">
        <v>0</v>
      </c>
      <c r="E33" s="332">
        <v>-3</v>
      </c>
      <c r="F33" s="414">
        <f t="shared" si="5"/>
        <v>0</v>
      </c>
      <c r="G33" s="414">
        <v>0</v>
      </c>
      <c r="H33" s="414">
        <v>0</v>
      </c>
      <c r="I33" s="414">
        <v>0</v>
      </c>
      <c r="J33" s="414">
        <v>0</v>
      </c>
    </row>
    <row r="34" spans="1:10" s="19" customFormat="1" ht="41.25" customHeight="1">
      <c r="A34" s="281" t="s">
        <v>606</v>
      </c>
      <c r="B34" s="310"/>
      <c r="C34" s="414">
        <v>0</v>
      </c>
      <c r="D34" s="414">
        <v>-1</v>
      </c>
      <c r="E34" s="414">
        <v>-1</v>
      </c>
      <c r="F34" s="414">
        <f t="shared" si="5"/>
        <v>-1</v>
      </c>
      <c r="G34" s="414">
        <v>0</v>
      </c>
      <c r="H34" s="414">
        <v>0</v>
      </c>
      <c r="I34" s="414">
        <v>-1</v>
      </c>
      <c r="J34" s="414">
        <v>0</v>
      </c>
    </row>
    <row r="35" spans="1:10" s="19" customFormat="1" ht="47.25">
      <c r="A35" s="281" t="s">
        <v>555</v>
      </c>
      <c r="B35" s="312"/>
      <c r="C35" s="414">
        <v>-48</v>
      </c>
      <c r="D35" s="293">
        <v>0</v>
      </c>
      <c r="E35" s="293">
        <v>0</v>
      </c>
      <c r="F35" s="414">
        <f t="shared" si="5"/>
        <v>0</v>
      </c>
      <c r="G35" s="414">
        <v>0</v>
      </c>
      <c r="H35" s="414">
        <v>0</v>
      </c>
      <c r="I35" s="414">
        <v>0</v>
      </c>
      <c r="J35" s="414">
        <v>0</v>
      </c>
    </row>
    <row r="36" spans="1:10" s="19" customFormat="1" ht="33.75" customHeight="1">
      <c r="A36" s="281" t="s">
        <v>607</v>
      </c>
      <c r="B36" s="310"/>
      <c r="C36" s="414">
        <v>-5</v>
      </c>
      <c r="D36" s="414">
        <v>-8</v>
      </c>
      <c r="E36" s="414">
        <v>-5</v>
      </c>
      <c r="F36" s="414">
        <f t="shared" si="5"/>
        <v>-8</v>
      </c>
      <c r="G36" s="414">
        <v>-2</v>
      </c>
      <c r="H36" s="414">
        <v>-2</v>
      </c>
      <c r="I36" s="414">
        <v>-2</v>
      </c>
      <c r="J36" s="414">
        <v>-2</v>
      </c>
    </row>
    <row r="37" spans="1:10" s="19" customFormat="1" ht="29.25" customHeight="1">
      <c r="A37" s="281" t="s">
        <v>518</v>
      </c>
      <c r="B37" s="313"/>
      <c r="C37" s="414">
        <v>-2</v>
      </c>
      <c r="D37" s="210">
        <v>-4</v>
      </c>
      <c r="E37" s="210">
        <v>-7</v>
      </c>
      <c r="F37" s="414">
        <f t="shared" si="5"/>
        <v>-4</v>
      </c>
      <c r="G37" s="105">
        <v>0</v>
      </c>
      <c r="H37" s="105">
        <v>0</v>
      </c>
      <c r="I37" s="414">
        <v>-4</v>
      </c>
      <c r="J37" s="105">
        <v>0</v>
      </c>
    </row>
    <row r="38" spans="1:10" s="19" customFormat="1" ht="29.25" customHeight="1">
      <c r="A38" s="281" t="s">
        <v>470</v>
      </c>
      <c r="B38" s="312"/>
      <c r="C38" s="414">
        <v>-6</v>
      </c>
      <c r="D38" s="293">
        <v>0</v>
      </c>
      <c r="E38" s="293">
        <v>0</v>
      </c>
      <c r="F38" s="414">
        <f t="shared" si="5"/>
        <v>0</v>
      </c>
      <c r="G38" s="294">
        <v>0</v>
      </c>
      <c r="H38" s="294">
        <v>0</v>
      </c>
      <c r="I38" s="293">
        <v>0</v>
      </c>
      <c r="J38" s="294">
        <v>0</v>
      </c>
    </row>
    <row r="39" spans="1:10" s="19" customFormat="1" ht="33" customHeight="1">
      <c r="A39" s="281" t="s">
        <v>461</v>
      </c>
      <c r="B39" s="310"/>
      <c r="C39" s="414">
        <v>-59</v>
      </c>
      <c r="D39" s="414">
        <v>-60</v>
      </c>
      <c r="E39" s="414">
        <v>-59</v>
      </c>
      <c r="F39" s="414">
        <f t="shared" si="5"/>
        <v>-60</v>
      </c>
      <c r="G39" s="414">
        <v>-15</v>
      </c>
      <c r="H39" s="414">
        <v>-15</v>
      </c>
      <c r="I39" s="414">
        <v>-15</v>
      </c>
      <c r="J39" s="414">
        <v>-15</v>
      </c>
    </row>
    <row r="40" spans="1:10" s="19" customFormat="1" ht="33" customHeight="1">
      <c r="A40" s="281" t="s">
        <v>471</v>
      </c>
      <c r="B40" s="311"/>
      <c r="C40" s="414">
        <v>-4</v>
      </c>
      <c r="D40" s="414">
        <v>-5</v>
      </c>
      <c r="E40" s="414">
        <v>-9</v>
      </c>
      <c r="F40" s="414">
        <f t="shared" si="5"/>
        <v>-8</v>
      </c>
      <c r="G40" s="414">
        <v>-2</v>
      </c>
      <c r="H40" s="414">
        <v>-2</v>
      </c>
      <c r="I40" s="414">
        <v>-2</v>
      </c>
      <c r="J40" s="414">
        <v>-2</v>
      </c>
    </row>
    <row r="41" spans="1:10" ht="54" customHeight="1">
      <c r="A41" s="281" t="s">
        <v>608</v>
      </c>
      <c r="B41" s="415"/>
      <c r="C41" s="414">
        <v>-6</v>
      </c>
      <c r="D41" s="414">
        <v>-8</v>
      </c>
      <c r="E41" s="414">
        <v>-10</v>
      </c>
      <c r="F41" s="414">
        <f t="shared" si="5"/>
        <v>-8</v>
      </c>
      <c r="G41" s="414">
        <v>-2</v>
      </c>
      <c r="H41" s="414">
        <v>-2</v>
      </c>
      <c r="I41" s="414">
        <v>-2</v>
      </c>
      <c r="J41" s="414">
        <v>-2</v>
      </c>
    </row>
    <row r="42" spans="1:10" s="19" customFormat="1" ht="42" customHeight="1">
      <c r="A42" s="151" t="s">
        <v>410</v>
      </c>
      <c r="B42" s="310">
        <v>1067</v>
      </c>
      <c r="C42" s="105">
        <f>SUM(C43:C44)</f>
        <v>-18</v>
      </c>
      <c r="D42" s="105">
        <f t="shared" ref="D42:E42" si="11">SUM(D43:D44)</f>
        <v>-45</v>
      </c>
      <c r="E42" s="105">
        <f t="shared" si="11"/>
        <v>-30</v>
      </c>
      <c r="F42" s="685">
        <f t="shared" si="5"/>
        <v>-45</v>
      </c>
      <c r="G42" s="105">
        <f t="shared" ref="G42" si="12">SUM(G43:G44)</f>
        <v>-10</v>
      </c>
      <c r="H42" s="105">
        <f t="shared" ref="H42" si="13">SUM(H43:H44)</f>
        <v>-11</v>
      </c>
      <c r="I42" s="105">
        <f t="shared" ref="I42" si="14">SUM(I43:I44)</f>
        <v>-12</v>
      </c>
      <c r="J42" s="105">
        <f t="shared" ref="J42" si="15">SUM(J43:J44)</f>
        <v>-12</v>
      </c>
    </row>
    <row r="43" spans="1:10" s="19" customFormat="1" ht="47.25" customHeight="1">
      <c r="A43" s="418" t="s">
        <v>533</v>
      </c>
      <c r="B43" s="153"/>
      <c r="C43" s="76">
        <v>-10</v>
      </c>
      <c r="D43" s="76">
        <v>-45</v>
      </c>
      <c r="E43" s="76">
        <v>-30</v>
      </c>
      <c r="F43" s="414">
        <f t="shared" si="5"/>
        <v>-45</v>
      </c>
      <c r="G43" s="76">
        <v>-10</v>
      </c>
      <c r="H43" s="76">
        <v>-11</v>
      </c>
      <c r="I43" s="76">
        <v>-12</v>
      </c>
      <c r="J43" s="76">
        <v>-12</v>
      </c>
    </row>
    <row r="44" spans="1:10" s="19" customFormat="1" ht="39" customHeight="1">
      <c r="A44" s="418" t="s">
        <v>519</v>
      </c>
      <c r="B44" s="153"/>
      <c r="C44" s="76">
        <v>-8</v>
      </c>
      <c r="D44" s="76">
        <v>0</v>
      </c>
      <c r="E44" s="76"/>
      <c r="F44" s="414">
        <f t="shared" si="5"/>
        <v>0</v>
      </c>
      <c r="G44" s="76">
        <v>0</v>
      </c>
      <c r="H44" s="76">
        <v>0</v>
      </c>
      <c r="I44" s="76">
        <v>0</v>
      </c>
      <c r="J44" s="76">
        <v>0</v>
      </c>
    </row>
    <row r="45" spans="1:10" s="19" customFormat="1" ht="36" customHeight="1">
      <c r="A45" s="151" t="s">
        <v>244</v>
      </c>
      <c r="B45" s="310">
        <v>1073</v>
      </c>
      <c r="C45" s="105">
        <f>SUM(C46:C52)</f>
        <v>2693</v>
      </c>
      <c r="D45" s="105">
        <f t="shared" ref="D45:E45" si="16">SUM(D46:D52)</f>
        <v>4176</v>
      </c>
      <c r="E45" s="105">
        <f t="shared" si="16"/>
        <v>3804</v>
      </c>
      <c r="F45" s="685">
        <f t="shared" si="5"/>
        <v>4172</v>
      </c>
      <c r="G45" s="105">
        <f t="shared" ref="G45" si="17">SUM(G46:G52)</f>
        <v>1761</v>
      </c>
      <c r="H45" s="105">
        <f t="shared" ref="H45" si="18">SUM(H46:H52)</f>
        <v>1241</v>
      </c>
      <c r="I45" s="105">
        <f t="shared" ref="I45" si="19">SUM(I46:I52)</f>
        <v>570</v>
      </c>
      <c r="J45" s="105">
        <f t="shared" ref="J45" si="20">SUM(J46:J52)</f>
        <v>600</v>
      </c>
    </row>
    <row r="46" spans="1:10" s="19" customFormat="1" ht="33.75" customHeight="1">
      <c r="A46" s="418" t="s">
        <v>472</v>
      </c>
      <c r="B46" s="310"/>
      <c r="C46" s="76">
        <v>2138</v>
      </c>
      <c r="D46" s="76">
        <v>2390</v>
      </c>
      <c r="E46" s="76">
        <v>1980</v>
      </c>
      <c r="F46" s="414">
        <f t="shared" si="5"/>
        <v>2390</v>
      </c>
      <c r="G46" s="76">
        <v>755</v>
      </c>
      <c r="H46" s="76">
        <v>555</v>
      </c>
      <c r="I46" s="76">
        <v>525</v>
      </c>
      <c r="J46" s="76">
        <v>555</v>
      </c>
    </row>
    <row r="47" spans="1:10" s="19" customFormat="1" ht="26.25" customHeight="1">
      <c r="A47" s="418" t="s">
        <v>473</v>
      </c>
      <c r="B47" s="310"/>
      <c r="C47" s="76">
        <v>0</v>
      </c>
      <c r="D47" s="76">
        <v>0</v>
      </c>
      <c r="E47" s="76">
        <v>0</v>
      </c>
      <c r="F47" s="414">
        <f t="shared" si="5"/>
        <v>0</v>
      </c>
      <c r="G47" s="76">
        <v>0</v>
      </c>
      <c r="H47" s="76">
        <v>0</v>
      </c>
      <c r="I47" s="76">
        <v>0</v>
      </c>
      <c r="J47" s="76">
        <v>0</v>
      </c>
    </row>
    <row r="48" spans="1:10" s="19" customFormat="1" ht="24.75" customHeight="1">
      <c r="A48" s="418" t="s">
        <v>474</v>
      </c>
      <c r="B48" s="310"/>
      <c r="C48" s="76">
        <v>147</v>
      </c>
      <c r="D48" s="76">
        <v>180</v>
      </c>
      <c r="E48" s="76">
        <v>150</v>
      </c>
      <c r="F48" s="414">
        <f t="shared" si="5"/>
        <v>180</v>
      </c>
      <c r="G48" s="76">
        <v>45</v>
      </c>
      <c r="H48" s="76">
        <v>45</v>
      </c>
      <c r="I48" s="76">
        <v>45</v>
      </c>
      <c r="J48" s="76">
        <v>45</v>
      </c>
    </row>
    <row r="49" spans="1:11" s="19" customFormat="1" ht="30.75" customHeight="1">
      <c r="A49" s="418" t="s">
        <v>558</v>
      </c>
      <c r="B49" s="153"/>
      <c r="C49" s="76">
        <v>30</v>
      </c>
      <c r="D49" s="76">
        <v>0</v>
      </c>
      <c r="E49" s="76">
        <v>56</v>
      </c>
      <c r="F49" s="414">
        <f t="shared" si="5"/>
        <v>0</v>
      </c>
      <c r="G49" s="76">
        <v>0</v>
      </c>
      <c r="H49" s="76">
        <v>0</v>
      </c>
      <c r="I49" s="76">
        <v>0</v>
      </c>
      <c r="J49" s="76">
        <v>0</v>
      </c>
    </row>
    <row r="50" spans="1:11" s="19" customFormat="1" ht="36" customHeight="1">
      <c r="A50" s="281" t="s">
        <v>556</v>
      </c>
      <c r="B50" s="314"/>
      <c r="C50" s="233">
        <v>4</v>
      </c>
      <c r="D50" s="233">
        <v>0</v>
      </c>
      <c r="E50" s="233">
        <v>22</v>
      </c>
      <c r="F50" s="414">
        <f t="shared" si="5"/>
        <v>0</v>
      </c>
      <c r="G50" s="233"/>
      <c r="H50" s="233"/>
      <c r="I50" s="233"/>
      <c r="J50" s="233"/>
    </row>
    <row r="51" spans="1:11" s="19" customFormat="1" ht="31.5">
      <c r="A51" s="281" t="s">
        <v>557</v>
      </c>
      <c r="B51" s="314"/>
      <c r="C51" s="233">
        <v>374</v>
      </c>
      <c r="D51" s="233">
        <v>0</v>
      </c>
      <c r="E51" s="233">
        <v>0</v>
      </c>
      <c r="F51" s="414">
        <f t="shared" si="5"/>
        <v>0</v>
      </c>
      <c r="G51" s="233"/>
      <c r="H51" s="233"/>
      <c r="I51" s="233"/>
      <c r="J51" s="233"/>
    </row>
    <row r="52" spans="1:11" s="19" customFormat="1" ht="121.5" customHeight="1">
      <c r="A52" s="281" t="s">
        <v>550</v>
      </c>
      <c r="B52" s="314"/>
      <c r="C52" s="233"/>
      <c r="D52" s="233">
        <v>1606</v>
      </c>
      <c r="E52" s="233">
        <v>1596</v>
      </c>
      <c r="F52" s="414">
        <f t="shared" si="5"/>
        <v>1602</v>
      </c>
      <c r="G52" s="233">
        <v>961</v>
      </c>
      <c r="H52" s="233">
        <v>641</v>
      </c>
      <c r="I52" s="233"/>
      <c r="J52" s="233"/>
      <c r="K52" s="373" t="s">
        <v>637</v>
      </c>
    </row>
    <row r="53" spans="1:11" s="19" customFormat="1" ht="39" customHeight="1">
      <c r="A53" s="151" t="s">
        <v>405</v>
      </c>
      <c r="B53" s="310">
        <v>1086</v>
      </c>
      <c r="C53" s="105">
        <f>SUM(C54:C63)</f>
        <v>-1936</v>
      </c>
      <c r="D53" s="105">
        <f t="shared" ref="D53:E53" si="21">SUM(D54:D63)</f>
        <v>-2170</v>
      </c>
      <c r="E53" s="105">
        <f t="shared" si="21"/>
        <v>-1892</v>
      </c>
      <c r="F53" s="685">
        <f t="shared" si="5"/>
        <v>-2240</v>
      </c>
      <c r="G53" s="105">
        <f t="shared" ref="G53" si="22">SUM(G54:G63)</f>
        <v>-605</v>
      </c>
      <c r="H53" s="105">
        <f t="shared" ref="H53" si="23">SUM(H54:H63)</f>
        <v>-515</v>
      </c>
      <c r="I53" s="105">
        <f t="shared" ref="I53" si="24">SUM(I54:I63)</f>
        <v>-515</v>
      </c>
      <c r="J53" s="105">
        <f t="shared" ref="J53" si="25">SUM(J54:J63)</f>
        <v>-605</v>
      </c>
    </row>
    <row r="54" spans="1:11" s="19" customFormat="1" ht="33" customHeight="1">
      <c r="A54" s="418" t="s">
        <v>506</v>
      </c>
      <c r="B54" s="310"/>
      <c r="C54" s="76">
        <v>-22</v>
      </c>
      <c r="D54" s="76">
        <v>0</v>
      </c>
      <c r="E54" s="76">
        <v>-1</v>
      </c>
      <c r="F54" s="414">
        <f t="shared" si="5"/>
        <v>0</v>
      </c>
      <c r="G54" s="76">
        <v>0</v>
      </c>
      <c r="H54" s="76">
        <v>0</v>
      </c>
      <c r="I54" s="76">
        <v>0</v>
      </c>
      <c r="J54" s="76">
        <v>0</v>
      </c>
    </row>
    <row r="55" spans="1:11" s="19" customFormat="1" ht="25.5" customHeight="1">
      <c r="A55" s="418" t="s">
        <v>475</v>
      </c>
      <c r="B55" s="310"/>
      <c r="C55" s="76">
        <v>-1269</v>
      </c>
      <c r="D55" s="76">
        <v>-1775</v>
      </c>
      <c r="E55" s="76">
        <v>-1300</v>
      </c>
      <c r="F55" s="414">
        <f t="shared" si="5"/>
        <v>-1690</v>
      </c>
      <c r="G55" s="76">
        <v>-450</v>
      </c>
      <c r="H55" s="76">
        <v>-390</v>
      </c>
      <c r="I55" s="76">
        <v>-400</v>
      </c>
      <c r="J55" s="76">
        <v>-450</v>
      </c>
    </row>
    <row r="56" spans="1:11" s="19" customFormat="1" ht="27.75" customHeight="1">
      <c r="A56" s="418" t="s">
        <v>476</v>
      </c>
      <c r="B56" s="310"/>
      <c r="C56" s="76">
        <v>-120</v>
      </c>
      <c r="D56" s="76">
        <v>-120</v>
      </c>
      <c r="E56" s="76">
        <v>-145</v>
      </c>
      <c r="F56" s="414">
        <f t="shared" si="5"/>
        <v>-145</v>
      </c>
      <c r="G56" s="76">
        <v>-35</v>
      </c>
      <c r="H56" s="76">
        <v>-35</v>
      </c>
      <c r="I56" s="76">
        <v>-40</v>
      </c>
      <c r="J56" s="76">
        <v>-35</v>
      </c>
    </row>
    <row r="57" spans="1:11" s="19" customFormat="1" ht="31.5" customHeight="1">
      <c r="A57" s="418" t="s">
        <v>477</v>
      </c>
      <c r="B57" s="310"/>
      <c r="C57" s="76">
        <v>-242</v>
      </c>
      <c r="D57" s="76">
        <v>-120</v>
      </c>
      <c r="E57" s="76">
        <v>-310</v>
      </c>
      <c r="F57" s="414">
        <f t="shared" si="5"/>
        <v>-240</v>
      </c>
      <c r="G57" s="76">
        <v>-75</v>
      </c>
      <c r="H57" s="76">
        <v>-50</v>
      </c>
      <c r="I57" s="76">
        <v>-40</v>
      </c>
      <c r="J57" s="76">
        <v>-75</v>
      </c>
    </row>
    <row r="58" spans="1:11" s="19" customFormat="1" ht="33.75" customHeight="1">
      <c r="A58" s="418" t="s">
        <v>478</v>
      </c>
      <c r="B58" s="310"/>
      <c r="C58" s="76">
        <v>-106</v>
      </c>
      <c r="D58" s="76">
        <v>-155</v>
      </c>
      <c r="E58" s="76">
        <v>-136</v>
      </c>
      <c r="F58" s="414">
        <f t="shared" si="5"/>
        <v>-165</v>
      </c>
      <c r="G58" s="76">
        <v>-45</v>
      </c>
      <c r="H58" s="76">
        <v>-40</v>
      </c>
      <c r="I58" s="76">
        <v>-35</v>
      </c>
      <c r="J58" s="76">
        <v>-45</v>
      </c>
    </row>
    <row r="59" spans="1:11" s="19" customFormat="1" ht="25.5" customHeight="1">
      <c r="A59" s="209" t="s">
        <v>40</v>
      </c>
      <c r="B59" s="313"/>
      <c r="C59" s="212">
        <v>0</v>
      </c>
      <c r="D59" s="212">
        <v>0</v>
      </c>
      <c r="E59" s="212">
        <v>0</v>
      </c>
      <c r="F59" s="414">
        <f t="shared" si="5"/>
        <v>0</v>
      </c>
      <c r="G59" s="76">
        <v>0</v>
      </c>
      <c r="H59" s="76">
        <v>0</v>
      </c>
      <c r="I59" s="76">
        <v>0</v>
      </c>
      <c r="J59" s="76">
        <v>0</v>
      </c>
    </row>
    <row r="60" spans="1:11" s="19" customFormat="1" ht="25.5" customHeight="1">
      <c r="A60" s="418" t="s">
        <v>517</v>
      </c>
      <c r="B60" s="310"/>
      <c r="C60" s="76">
        <v>0</v>
      </c>
      <c r="D60" s="76">
        <v>0</v>
      </c>
      <c r="E60" s="76">
        <v>0</v>
      </c>
      <c r="F60" s="414">
        <f t="shared" si="5"/>
        <v>0</v>
      </c>
      <c r="G60" s="76">
        <v>0</v>
      </c>
      <c r="H60" s="76">
        <v>0</v>
      </c>
      <c r="I60" s="76">
        <v>0</v>
      </c>
      <c r="J60" s="76">
        <v>0</v>
      </c>
    </row>
    <row r="61" spans="1:11" s="19" customFormat="1" ht="31.5" customHeight="1">
      <c r="A61" s="281" t="s">
        <v>559</v>
      </c>
      <c r="B61" s="312"/>
      <c r="C61" s="233">
        <v>-170</v>
      </c>
      <c r="D61" s="233">
        <v>0</v>
      </c>
      <c r="E61" s="233">
        <v>0</v>
      </c>
      <c r="F61" s="414">
        <f t="shared" si="5"/>
        <v>0</v>
      </c>
      <c r="G61" s="233"/>
      <c r="H61" s="233"/>
      <c r="I61" s="233"/>
      <c r="J61" s="233"/>
    </row>
    <row r="62" spans="1:11" s="19" customFormat="1" ht="33" customHeight="1">
      <c r="A62" s="418" t="s">
        <v>479</v>
      </c>
      <c r="B62" s="310"/>
      <c r="C62" s="76">
        <v>-3</v>
      </c>
      <c r="D62" s="76">
        <v>0</v>
      </c>
      <c r="E62" s="76">
        <v>0</v>
      </c>
      <c r="F62" s="414">
        <f t="shared" si="5"/>
        <v>0</v>
      </c>
      <c r="G62" s="76">
        <v>0</v>
      </c>
      <c r="H62" s="76">
        <v>0</v>
      </c>
      <c r="I62" s="76">
        <v>0</v>
      </c>
      <c r="J62" s="76">
        <v>0</v>
      </c>
    </row>
    <row r="63" spans="1:11" s="19" customFormat="1" ht="31.5" customHeight="1">
      <c r="A63" s="418" t="s">
        <v>480</v>
      </c>
      <c r="B63" s="310"/>
      <c r="C63" s="76">
        <v>-4</v>
      </c>
      <c r="D63" s="76">
        <v>0</v>
      </c>
      <c r="E63" s="76">
        <v>0</v>
      </c>
      <c r="F63" s="414">
        <f t="shared" si="5"/>
        <v>0</v>
      </c>
      <c r="G63" s="76">
        <v>0</v>
      </c>
      <c r="H63" s="76">
        <v>0</v>
      </c>
      <c r="I63" s="76">
        <v>0</v>
      </c>
      <c r="J63" s="76">
        <v>0</v>
      </c>
    </row>
    <row r="64" spans="1:11" s="19" customFormat="1" ht="31.5" customHeight="1">
      <c r="A64" s="315" t="s">
        <v>569</v>
      </c>
      <c r="B64" s="312">
        <v>1160</v>
      </c>
      <c r="C64" s="294">
        <f>SUM(C65:C65)</f>
        <v>-161</v>
      </c>
      <c r="D64" s="294">
        <f t="shared" ref="D64:E64" si="26">SUM(D65:D65)</f>
        <v>0</v>
      </c>
      <c r="E64" s="294">
        <f t="shared" si="26"/>
        <v>0</v>
      </c>
      <c r="F64" s="414">
        <f t="shared" si="5"/>
        <v>0</v>
      </c>
      <c r="G64" s="294">
        <f t="shared" ref="G64" si="27">SUM(G65:G65)</f>
        <v>0</v>
      </c>
      <c r="H64" s="294">
        <f t="shared" ref="H64" si="28">SUM(H65:H65)</f>
        <v>0</v>
      </c>
      <c r="I64" s="294">
        <f t="shared" ref="I64" si="29">SUM(I65:I65)</f>
        <v>0</v>
      </c>
      <c r="J64" s="294">
        <f t="shared" ref="J64" si="30">SUM(J65:J65)</f>
        <v>0</v>
      </c>
    </row>
    <row r="65" spans="1:10" s="19" customFormat="1" ht="39" customHeight="1">
      <c r="A65" s="281" t="s">
        <v>570</v>
      </c>
      <c r="B65" s="312"/>
      <c r="C65" s="233">
        <v>-161</v>
      </c>
      <c r="D65" s="233"/>
      <c r="E65" s="233"/>
      <c r="F65" s="414">
        <f t="shared" si="5"/>
        <v>0</v>
      </c>
      <c r="G65" s="233"/>
      <c r="H65" s="233"/>
      <c r="I65" s="233"/>
      <c r="J65" s="233"/>
    </row>
    <row r="66" spans="1:10">
      <c r="A66" s="51"/>
      <c r="C66" s="398"/>
      <c r="D66" s="50"/>
      <c r="E66" s="50"/>
      <c r="F66" s="50"/>
      <c r="G66" s="50"/>
      <c r="H66" s="50"/>
    </row>
    <row r="67" spans="1:10" ht="20.25">
      <c r="A67" s="154" t="s">
        <v>501</v>
      </c>
      <c r="B67" s="1"/>
      <c r="C67" s="499" t="s">
        <v>86</v>
      </c>
      <c r="D67" s="499"/>
      <c r="E67" s="499"/>
      <c r="F67" s="155"/>
      <c r="G67" s="468" t="s">
        <v>528</v>
      </c>
      <c r="H67" s="468"/>
      <c r="I67" s="468"/>
    </row>
    <row r="68" spans="1:10">
      <c r="A68" s="156" t="s">
        <v>366</v>
      </c>
      <c r="B68" s="3"/>
      <c r="C68" s="486" t="s">
        <v>403</v>
      </c>
      <c r="D68" s="486"/>
      <c r="E68" s="396"/>
      <c r="F68" s="3"/>
      <c r="G68" s="465" t="s">
        <v>529</v>
      </c>
      <c r="H68" s="465"/>
      <c r="I68" s="465"/>
    </row>
    <row r="69" spans="1:10">
      <c r="A69" s="51"/>
      <c r="C69" s="398"/>
      <c r="D69" s="50"/>
      <c r="E69" s="50"/>
      <c r="F69" s="50"/>
      <c r="G69" s="50"/>
      <c r="H69" s="50"/>
    </row>
    <row r="70" spans="1:10">
      <c r="A70" s="51"/>
      <c r="C70" s="398"/>
      <c r="D70" s="50"/>
      <c r="E70" s="50"/>
      <c r="F70" s="50"/>
      <c r="G70" s="50"/>
      <c r="H70" s="50"/>
    </row>
    <row r="71" spans="1:10">
      <c r="A71" s="51"/>
      <c r="C71" s="398"/>
      <c r="D71" s="50"/>
      <c r="E71" s="50"/>
      <c r="F71" s="50"/>
      <c r="G71" s="50"/>
      <c r="H71" s="50"/>
    </row>
    <row r="72" spans="1:10">
      <c r="A72" s="51"/>
      <c r="C72" s="398"/>
      <c r="D72" s="50"/>
      <c r="E72" s="50"/>
      <c r="F72" s="50"/>
      <c r="G72" s="50"/>
      <c r="H72" s="50"/>
    </row>
    <row r="73" spans="1:10">
      <c r="A73" s="51"/>
      <c r="C73" s="398"/>
      <c r="D73" s="50"/>
      <c r="E73" s="50"/>
      <c r="F73" s="50"/>
      <c r="G73" s="50"/>
      <c r="H73" s="50"/>
    </row>
    <row r="74" spans="1:10">
      <c r="A74" s="51"/>
      <c r="C74" s="398"/>
      <c r="D74" s="50"/>
      <c r="E74" s="50"/>
      <c r="F74" s="50"/>
      <c r="G74" s="50"/>
      <c r="H74" s="50"/>
    </row>
    <row r="75" spans="1:10">
      <c r="A75" s="51"/>
      <c r="C75" s="398"/>
      <c r="D75" s="50"/>
      <c r="E75" s="50"/>
      <c r="F75" s="50"/>
      <c r="G75" s="50"/>
      <c r="H75" s="50"/>
    </row>
    <row r="76" spans="1:10">
      <c r="A76" s="51"/>
      <c r="C76" s="398"/>
      <c r="D76" s="50"/>
      <c r="E76" s="50"/>
      <c r="F76" s="50"/>
      <c r="G76" s="50"/>
      <c r="H76" s="50"/>
    </row>
    <row r="77" spans="1:10">
      <c r="A77" s="51"/>
      <c r="C77" s="398"/>
      <c r="D77" s="50"/>
      <c r="E77" s="50"/>
      <c r="F77" s="50"/>
      <c r="G77" s="50"/>
      <c r="H77" s="50"/>
    </row>
    <row r="78" spans="1:10">
      <c r="A78" s="51"/>
      <c r="C78" s="398"/>
      <c r="D78" s="50"/>
      <c r="E78" s="50"/>
      <c r="F78" s="50"/>
      <c r="G78" s="50"/>
      <c r="H78" s="50"/>
    </row>
    <row r="79" spans="1:10">
      <c r="A79" s="51"/>
      <c r="C79" s="398"/>
      <c r="D79" s="50"/>
      <c r="E79" s="50"/>
      <c r="F79" s="50"/>
      <c r="G79" s="50"/>
      <c r="H79" s="50"/>
    </row>
    <row r="80" spans="1:10">
      <c r="A80" s="51"/>
      <c r="C80" s="398"/>
      <c r="D80" s="50"/>
      <c r="E80" s="50"/>
      <c r="F80" s="50"/>
      <c r="G80" s="50"/>
      <c r="H80" s="50"/>
    </row>
    <row r="81" spans="1:8">
      <c r="A81" s="51"/>
      <c r="C81" s="398"/>
      <c r="D81" s="50"/>
      <c r="E81" s="50"/>
      <c r="F81" s="50"/>
      <c r="G81" s="50"/>
      <c r="H81" s="50"/>
    </row>
    <row r="82" spans="1:8">
      <c r="A82" s="51"/>
      <c r="C82" s="398"/>
      <c r="D82" s="50"/>
      <c r="E82" s="50"/>
      <c r="F82" s="50"/>
      <c r="G82" s="50"/>
      <c r="H82" s="50"/>
    </row>
    <row r="83" spans="1:8">
      <c r="A83" s="51"/>
      <c r="C83" s="398"/>
      <c r="D83" s="50"/>
      <c r="E83" s="50"/>
      <c r="F83" s="50"/>
      <c r="G83" s="50"/>
      <c r="H83" s="50"/>
    </row>
    <row r="84" spans="1:8">
      <c r="A84" s="51"/>
      <c r="C84" s="398"/>
      <c r="D84" s="50"/>
      <c r="E84" s="50"/>
      <c r="F84" s="50"/>
      <c r="G84" s="50"/>
      <c r="H84" s="50"/>
    </row>
    <row r="85" spans="1:8">
      <c r="A85" s="51"/>
      <c r="C85" s="398"/>
      <c r="D85" s="50"/>
      <c r="E85" s="50"/>
      <c r="F85" s="50"/>
      <c r="G85" s="50"/>
      <c r="H85" s="50"/>
    </row>
    <row r="86" spans="1:8">
      <c r="A86" s="51"/>
      <c r="C86" s="398"/>
      <c r="D86" s="50"/>
      <c r="E86" s="50"/>
      <c r="F86" s="50"/>
      <c r="G86" s="50"/>
      <c r="H86" s="50"/>
    </row>
    <row r="87" spans="1:8">
      <c r="A87" s="51"/>
      <c r="C87" s="398"/>
      <c r="D87" s="50"/>
      <c r="E87" s="50"/>
      <c r="F87" s="50"/>
      <c r="G87" s="50"/>
      <c r="H87" s="50"/>
    </row>
    <row r="88" spans="1:8">
      <c r="A88" s="51"/>
      <c r="C88" s="398"/>
      <c r="D88" s="50"/>
      <c r="E88" s="50"/>
      <c r="F88" s="50"/>
      <c r="G88" s="50"/>
      <c r="H88" s="50"/>
    </row>
    <row r="89" spans="1:8">
      <c r="A89" s="51"/>
      <c r="C89" s="398"/>
      <c r="D89" s="50"/>
      <c r="E89" s="50"/>
      <c r="F89" s="50"/>
      <c r="G89" s="50"/>
      <c r="H89" s="50"/>
    </row>
    <row r="90" spans="1:8">
      <c r="A90" s="51"/>
      <c r="C90" s="398"/>
      <c r="D90" s="50"/>
      <c r="E90" s="50"/>
      <c r="F90" s="50"/>
      <c r="G90" s="50"/>
      <c r="H90" s="50"/>
    </row>
    <row r="91" spans="1:8">
      <c r="A91" s="51"/>
      <c r="C91" s="398"/>
      <c r="D91" s="50"/>
      <c r="E91" s="50"/>
      <c r="F91" s="50"/>
      <c r="G91" s="50"/>
      <c r="H91" s="50"/>
    </row>
    <row r="92" spans="1:8">
      <c r="A92" s="51"/>
      <c r="C92" s="398"/>
      <c r="D92" s="50"/>
      <c r="E92" s="50"/>
      <c r="F92" s="50"/>
      <c r="G92" s="50"/>
      <c r="H92" s="50"/>
    </row>
    <row r="93" spans="1:8">
      <c r="A93" s="51"/>
      <c r="C93" s="398"/>
      <c r="D93" s="50"/>
      <c r="E93" s="50"/>
      <c r="F93" s="50"/>
      <c r="G93" s="50"/>
      <c r="H93" s="50"/>
    </row>
    <row r="94" spans="1:8">
      <c r="A94" s="51"/>
      <c r="C94" s="398"/>
      <c r="D94" s="50"/>
      <c r="E94" s="50"/>
      <c r="F94" s="50"/>
      <c r="G94" s="50"/>
      <c r="H94" s="50"/>
    </row>
    <row r="95" spans="1:8">
      <c r="A95" s="51"/>
      <c r="C95" s="398"/>
      <c r="D95" s="50"/>
      <c r="E95" s="50"/>
      <c r="F95" s="50"/>
      <c r="G95" s="50"/>
      <c r="H95" s="50"/>
    </row>
    <row r="96" spans="1:8">
      <c r="A96" s="51"/>
      <c r="C96" s="398"/>
      <c r="D96" s="50"/>
      <c r="E96" s="50"/>
      <c r="F96" s="50"/>
      <c r="G96" s="50"/>
      <c r="H96" s="50"/>
    </row>
    <row r="97" spans="1:8">
      <c r="A97" s="51"/>
      <c r="C97" s="398"/>
      <c r="D97" s="50"/>
      <c r="E97" s="50"/>
      <c r="F97" s="50"/>
      <c r="G97" s="50"/>
      <c r="H97" s="50"/>
    </row>
    <row r="98" spans="1:8">
      <c r="A98" s="51"/>
      <c r="C98" s="398"/>
      <c r="D98" s="50"/>
      <c r="E98" s="50"/>
      <c r="F98" s="50"/>
      <c r="G98" s="50"/>
      <c r="H98" s="50"/>
    </row>
    <row r="99" spans="1:8">
      <c r="A99" s="51"/>
      <c r="C99" s="398"/>
      <c r="D99" s="50"/>
      <c r="E99" s="50"/>
      <c r="F99" s="50"/>
      <c r="G99" s="50"/>
      <c r="H99" s="50"/>
    </row>
    <row r="100" spans="1:8">
      <c r="A100" s="51"/>
      <c r="C100" s="398"/>
      <c r="D100" s="50"/>
      <c r="E100" s="50"/>
      <c r="F100" s="50"/>
      <c r="G100" s="50"/>
      <c r="H100" s="50"/>
    </row>
    <row r="101" spans="1:8">
      <c r="A101" s="51"/>
      <c r="C101" s="398"/>
      <c r="D101" s="50"/>
      <c r="E101" s="50"/>
      <c r="F101" s="50"/>
      <c r="G101" s="50"/>
      <c r="H101" s="50"/>
    </row>
    <row r="102" spans="1:8">
      <c r="A102" s="51"/>
      <c r="C102" s="398"/>
      <c r="D102" s="50"/>
      <c r="E102" s="50"/>
      <c r="F102" s="50"/>
      <c r="G102" s="50"/>
      <c r="H102" s="50"/>
    </row>
    <row r="103" spans="1:8">
      <c r="A103" s="51"/>
      <c r="C103" s="398"/>
      <c r="D103" s="50"/>
      <c r="E103" s="50"/>
      <c r="F103" s="50"/>
      <c r="G103" s="50"/>
      <c r="H103" s="50"/>
    </row>
    <row r="104" spans="1:8">
      <c r="A104" s="51"/>
      <c r="C104" s="398"/>
      <c r="D104" s="50"/>
      <c r="E104" s="50"/>
      <c r="F104" s="50"/>
      <c r="G104" s="50"/>
      <c r="H104" s="50"/>
    </row>
    <row r="105" spans="1:8">
      <c r="A105" s="51"/>
      <c r="C105" s="398"/>
      <c r="D105" s="50"/>
      <c r="E105" s="50"/>
      <c r="F105" s="50"/>
      <c r="G105" s="50"/>
      <c r="H105" s="50"/>
    </row>
    <row r="106" spans="1:8">
      <c r="A106" s="51"/>
      <c r="C106" s="398"/>
      <c r="D106" s="50"/>
      <c r="E106" s="50"/>
      <c r="F106" s="50"/>
      <c r="G106" s="50"/>
      <c r="H106" s="50"/>
    </row>
    <row r="107" spans="1:8">
      <c r="A107" s="51"/>
      <c r="C107" s="398"/>
      <c r="D107" s="50"/>
      <c r="E107" s="50"/>
      <c r="F107" s="50"/>
      <c r="G107" s="50"/>
      <c r="H107" s="50"/>
    </row>
    <row r="108" spans="1:8">
      <c r="A108" s="51"/>
      <c r="C108" s="398"/>
      <c r="D108" s="50"/>
      <c r="E108" s="50"/>
      <c r="F108" s="50"/>
      <c r="G108" s="50"/>
      <c r="H108" s="50"/>
    </row>
    <row r="109" spans="1:8">
      <c r="A109" s="51"/>
      <c r="C109" s="398"/>
      <c r="D109" s="50"/>
      <c r="E109" s="50"/>
      <c r="F109" s="50"/>
      <c r="G109" s="50"/>
      <c r="H109" s="50"/>
    </row>
    <row r="110" spans="1:8">
      <c r="A110" s="51"/>
      <c r="C110" s="398"/>
      <c r="D110" s="50"/>
      <c r="E110" s="50"/>
      <c r="F110" s="50"/>
      <c r="G110" s="50"/>
      <c r="H110" s="50"/>
    </row>
    <row r="111" spans="1:8">
      <c r="A111" s="51"/>
      <c r="C111" s="398"/>
      <c r="D111" s="50"/>
      <c r="E111" s="50"/>
      <c r="F111" s="50"/>
      <c r="G111" s="50"/>
      <c r="H111" s="50"/>
    </row>
    <row r="112" spans="1:8">
      <c r="A112" s="51"/>
      <c r="C112" s="398"/>
      <c r="D112" s="50"/>
      <c r="E112" s="50"/>
      <c r="F112" s="50"/>
      <c r="G112" s="50"/>
      <c r="H112" s="50"/>
    </row>
    <row r="113" spans="1:8">
      <c r="A113" s="51"/>
      <c r="C113" s="398"/>
      <c r="D113" s="50"/>
      <c r="E113" s="50"/>
      <c r="F113" s="50"/>
      <c r="G113" s="50"/>
      <c r="H113" s="50"/>
    </row>
    <row r="114" spans="1:8">
      <c r="A114" s="51"/>
      <c r="C114" s="398"/>
      <c r="D114" s="50"/>
      <c r="E114" s="50"/>
      <c r="F114" s="50"/>
      <c r="G114" s="50"/>
      <c r="H114" s="50"/>
    </row>
    <row r="115" spans="1:8">
      <c r="A115" s="51"/>
      <c r="C115" s="398"/>
      <c r="D115" s="50"/>
      <c r="E115" s="50"/>
      <c r="F115" s="50"/>
      <c r="G115" s="50"/>
      <c r="H115" s="50"/>
    </row>
    <row r="116" spans="1:8">
      <c r="A116" s="51"/>
      <c r="C116" s="398"/>
      <c r="D116" s="50"/>
      <c r="E116" s="50"/>
      <c r="F116" s="50"/>
      <c r="G116" s="50"/>
      <c r="H116" s="50"/>
    </row>
    <row r="117" spans="1:8">
      <c r="A117" s="51"/>
      <c r="C117" s="398"/>
      <c r="D117" s="50"/>
      <c r="E117" s="50"/>
      <c r="F117" s="50"/>
      <c r="G117" s="50"/>
      <c r="H117" s="50"/>
    </row>
    <row r="118" spans="1:8">
      <c r="A118" s="51"/>
      <c r="C118" s="398"/>
      <c r="D118" s="50"/>
      <c r="E118" s="50"/>
      <c r="F118" s="50"/>
      <c r="G118" s="50"/>
      <c r="H118" s="50"/>
    </row>
    <row r="119" spans="1:8">
      <c r="A119" s="51"/>
      <c r="C119" s="398"/>
      <c r="D119" s="50"/>
      <c r="E119" s="50"/>
      <c r="F119" s="50"/>
      <c r="G119" s="50"/>
      <c r="H119" s="50"/>
    </row>
    <row r="120" spans="1:8">
      <c r="A120" s="51"/>
      <c r="C120" s="398"/>
      <c r="D120" s="50"/>
      <c r="E120" s="50"/>
      <c r="F120" s="50"/>
      <c r="G120" s="50"/>
      <c r="H120" s="50"/>
    </row>
    <row r="121" spans="1:8">
      <c r="A121" s="51"/>
      <c r="C121" s="398"/>
      <c r="D121" s="50"/>
      <c r="E121" s="50"/>
      <c r="F121" s="50"/>
      <c r="G121" s="50"/>
      <c r="H121" s="50"/>
    </row>
    <row r="122" spans="1:8">
      <c r="A122" s="51"/>
      <c r="C122" s="398"/>
      <c r="D122" s="50"/>
      <c r="E122" s="50"/>
      <c r="F122" s="50"/>
      <c r="G122" s="50"/>
      <c r="H122" s="50"/>
    </row>
    <row r="123" spans="1:8">
      <c r="A123" s="51"/>
    </row>
    <row r="124" spans="1:8">
      <c r="A124" s="52"/>
    </row>
    <row r="125" spans="1:8">
      <c r="A125" s="52"/>
    </row>
    <row r="126" spans="1:8">
      <c r="A126" s="52"/>
    </row>
    <row r="127" spans="1:8">
      <c r="A127" s="52"/>
    </row>
    <row r="128" spans="1:8">
      <c r="A128" s="52"/>
    </row>
    <row r="129" spans="1:6">
      <c r="A129" s="52"/>
    </row>
    <row r="130" spans="1:6">
      <c r="A130" s="52"/>
    </row>
    <row r="131" spans="1:6">
      <c r="A131" s="52"/>
    </row>
    <row r="132" spans="1:6">
      <c r="A132" s="52"/>
    </row>
    <row r="133" spans="1:6">
      <c r="A133" s="52"/>
    </row>
    <row r="134" spans="1:6">
      <c r="A134" s="52"/>
      <c r="B134" s="3"/>
      <c r="C134" s="3"/>
      <c r="D134" s="3"/>
      <c r="E134" s="3"/>
      <c r="F134" s="3"/>
    </row>
    <row r="135" spans="1:6">
      <c r="A135" s="52"/>
      <c r="B135" s="3"/>
      <c r="C135" s="3"/>
      <c r="D135" s="3"/>
      <c r="E135" s="3"/>
      <c r="F135" s="3"/>
    </row>
    <row r="136" spans="1:6">
      <c r="A136" s="52"/>
      <c r="B136" s="3"/>
      <c r="C136" s="3"/>
      <c r="D136" s="3"/>
      <c r="E136" s="3"/>
      <c r="F136" s="3"/>
    </row>
    <row r="137" spans="1:6">
      <c r="A137" s="52"/>
      <c r="B137" s="3"/>
      <c r="C137" s="3"/>
      <c r="D137" s="3"/>
      <c r="E137" s="3"/>
      <c r="F137" s="3"/>
    </row>
    <row r="138" spans="1:6">
      <c r="A138" s="52"/>
      <c r="B138" s="3"/>
      <c r="C138" s="3"/>
      <c r="D138" s="3"/>
      <c r="E138" s="3"/>
      <c r="F138" s="3"/>
    </row>
    <row r="139" spans="1:6">
      <c r="A139" s="52"/>
      <c r="B139" s="3"/>
      <c r="C139" s="3"/>
      <c r="D139" s="3"/>
      <c r="E139" s="3"/>
      <c r="F139" s="3"/>
    </row>
    <row r="140" spans="1:6">
      <c r="A140" s="52"/>
      <c r="B140" s="3"/>
      <c r="C140" s="3"/>
      <c r="D140" s="3"/>
      <c r="E140" s="3"/>
      <c r="F140" s="3"/>
    </row>
    <row r="141" spans="1:6">
      <c r="A141" s="52"/>
      <c r="B141" s="3"/>
      <c r="C141" s="3"/>
      <c r="D141" s="3"/>
      <c r="E141" s="3"/>
      <c r="F141" s="3"/>
    </row>
    <row r="142" spans="1:6">
      <c r="A142" s="52"/>
      <c r="B142" s="3"/>
      <c r="C142" s="3"/>
      <c r="D142" s="3"/>
      <c r="E142" s="3"/>
      <c r="F142" s="3"/>
    </row>
    <row r="143" spans="1:6">
      <c r="A143" s="52"/>
      <c r="B143" s="3"/>
      <c r="C143" s="3"/>
      <c r="D143" s="3"/>
      <c r="E143" s="3"/>
      <c r="F143" s="3"/>
    </row>
    <row r="144" spans="1:6">
      <c r="A144" s="52"/>
      <c r="B144" s="3"/>
      <c r="C144" s="3"/>
      <c r="D144" s="3"/>
      <c r="E144" s="3"/>
      <c r="F144" s="3"/>
    </row>
    <row r="145" spans="1:6">
      <c r="A145" s="52"/>
      <c r="B145" s="3"/>
      <c r="C145" s="3"/>
      <c r="D145" s="3"/>
      <c r="E145" s="3"/>
      <c r="F145" s="3"/>
    </row>
    <row r="146" spans="1:6">
      <c r="A146" s="52"/>
      <c r="B146" s="3"/>
      <c r="C146" s="3"/>
      <c r="D146" s="3"/>
      <c r="E146" s="3"/>
      <c r="F146" s="3"/>
    </row>
    <row r="147" spans="1:6">
      <c r="A147" s="52"/>
      <c r="B147" s="3"/>
      <c r="C147" s="3"/>
      <c r="D147" s="3"/>
      <c r="E147" s="3"/>
      <c r="F147" s="3"/>
    </row>
    <row r="148" spans="1:6">
      <c r="A148" s="52"/>
      <c r="B148" s="3"/>
      <c r="C148" s="3"/>
      <c r="D148" s="3"/>
      <c r="E148" s="3"/>
      <c r="F148" s="3"/>
    </row>
    <row r="149" spans="1:6">
      <c r="A149" s="52"/>
      <c r="B149" s="3"/>
      <c r="C149" s="3"/>
      <c r="D149" s="3"/>
      <c r="E149" s="3"/>
      <c r="F149" s="3"/>
    </row>
    <row r="150" spans="1:6">
      <c r="A150" s="52"/>
      <c r="B150" s="3"/>
      <c r="C150" s="3"/>
      <c r="D150" s="3"/>
      <c r="E150" s="3"/>
      <c r="F150" s="3"/>
    </row>
    <row r="151" spans="1:6">
      <c r="A151" s="52"/>
      <c r="B151" s="3"/>
      <c r="C151" s="3"/>
      <c r="D151" s="3"/>
      <c r="E151" s="3"/>
      <c r="F151" s="3"/>
    </row>
    <row r="152" spans="1:6">
      <c r="A152" s="52"/>
      <c r="B152" s="3"/>
      <c r="C152" s="3"/>
      <c r="D152" s="3"/>
      <c r="E152" s="3"/>
      <c r="F152" s="3"/>
    </row>
    <row r="153" spans="1:6">
      <c r="A153" s="52"/>
      <c r="B153" s="3"/>
      <c r="C153" s="3"/>
      <c r="D153" s="3"/>
      <c r="E153" s="3"/>
      <c r="F153" s="3"/>
    </row>
    <row r="154" spans="1:6">
      <c r="A154" s="52"/>
      <c r="B154" s="3"/>
      <c r="C154" s="3"/>
      <c r="D154" s="3"/>
      <c r="E154" s="3"/>
      <c r="F154" s="3"/>
    </row>
    <row r="155" spans="1:6">
      <c r="A155" s="52"/>
      <c r="B155" s="3"/>
      <c r="C155" s="3"/>
      <c r="D155" s="3"/>
      <c r="E155" s="3"/>
      <c r="F155" s="3"/>
    </row>
    <row r="156" spans="1:6">
      <c r="A156" s="52"/>
      <c r="B156" s="3"/>
      <c r="C156" s="3"/>
      <c r="D156" s="3"/>
      <c r="E156" s="3"/>
      <c r="F156" s="3"/>
    </row>
    <row r="157" spans="1:6">
      <c r="A157" s="52"/>
      <c r="B157" s="3"/>
      <c r="C157" s="3"/>
      <c r="D157" s="3"/>
      <c r="E157" s="3"/>
      <c r="F157" s="3"/>
    </row>
    <row r="158" spans="1:6">
      <c r="A158" s="52"/>
      <c r="B158" s="3"/>
      <c r="C158" s="3"/>
      <c r="D158" s="3"/>
      <c r="E158" s="3"/>
      <c r="F158" s="3"/>
    </row>
    <row r="159" spans="1:6">
      <c r="A159" s="52"/>
      <c r="B159" s="3"/>
      <c r="C159" s="3"/>
      <c r="D159" s="3"/>
      <c r="E159" s="3"/>
      <c r="F159" s="3"/>
    </row>
    <row r="160" spans="1:6">
      <c r="A160" s="52"/>
      <c r="B160" s="3"/>
      <c r="C160" s="3"/>
      <c r="D160" s="3"/>
      <c r="E160" s="3"/>
      <c r="F160" s="3"/>
    </row>
    <row r="161" spans="1:6">
      <c r="A161" s="52"/>
      <c r="B161" s="3"/>
      <c r="C161" s="3"/>
      <c r="D161" s="3"/>
      <c r="E161" s="3"/>
      <c r="F161" s="3"/>
    </row>
    <row r="162" spans="1:6">
      <c r="A162" s="52"/>
      <c r="B162" s="3"/>
      <c r="C162" s="3"/>
      <c r="D162" s="3"/>
      <c r="E162" s="3"/>
      <c r="F162" s="3"/>
    </row>
    <row r="163" spans="1:6">
      <c r="A163" s="52"/>
      <c r="B163" s="3"/>
      <c r="C163" s="3"/>
      <c r="D163" s="3"/>
      <c r="E163" s="3"/>
      <c r="F163" s="3"/>
    </row>
    <row r="164" spans="1:6">
      <c r="A164" s="52"/>
      <c r="B164" s="3"/>
      <c r="C164" s="3"/>
      <c r="D164" s="3"/>
      <c r="E164" s="3"/>
      <c r="F164" s="3"/>
    </row>
    <row r="165" spans="1:6">
      <c r="A165" s="52"/>
      <c r="B165" s="3"/>
      <c r="C165" s="3"/>
      <c r="D165" s="3"/>
      <c r="E165" s="3"/>
      <c r="F165" s="3"/>
    </row>
    <row r="166" spans="1:6">
      <c r="A166" s="52"/>
      <c r="B166" s="3"/>
      <c r="C166" s="3"/>
      <c r="D166" s="3"/>
      <c r="E166" s="3"/>
      <c r="F166" s="3"/>
    </row>
    <row r="167" spans="1:6">
      <c r="A167" s="52"/>
      <c r="B167" s="3"/>
      <c r="C167" s="3"/>
      <c r="D167" s="3"/>
      <c r="E167" s="3"/>
      <c r="F167" s="3"/>
    </row>
    <row r="168" spans="1:6">
      <c r="A168" s="52"/>
      <c r="B168" s="3"/>
      <c r="C168" s="3"/>
      <c r="D168" s="3"/>
      <c r="E168" s="3"/>
      <c r="F168" s="3"/>
    </row>
    <row r="169" spans="1:6">
      <c r="A169" s="52"/>
      <c r="B169" s="3"/>
      <c r="C169" s="3"/>
      <c r="D169" s="3"/>
      <c r="E169" s="3"/>
      <c r="F169" s="3"/>
    </row>
    <row r="170" spans="1:6">
      <c r="A170" s="52"/>
      <c r="B170" s="3"/>
      <c r="C170" s="3"/>
      <c r="D170" s="3"/>
      <c r="E170" s="3"/>
      <c r="F170" s="3"/>
    </row>
    <row r="171" spans="1:6">
      <c r="A171" s="52"/>
      <c r="B171" s="3"/>
      <c r="C171" s="3"/>
      <c r="D171" s="3"/>
      <c r="E171" s="3"/>
      <c r="F171" s="3"/>
    </row>
    <row r="172" spans="1:6">
      <c r="A172" s="52"/>
      <c r="B172" s="3"/>
      <c r="C172" s="3"/>
      <c r="D172" s="3"/>
      <c r="E172" s="3"/>
      <c r="F172" s="3"/>
    </row>
    <row r="173" spans="1:6">
      <c r="A173" s="52"/>
      <c r="B173" s="3"/>
      <c r="C173" s="3"/>
      <c r="D173" s="3"/>
      <c r="E173" s="3"/>
      <c r="F173" s="3"/>
    </row>
    <row r="174" spans="1:6">
      <c r="A174" s="52"/>
      <c r="B174" s="3"/>
      <c r="C174" s="3"/>
      <c r="D174" s="3"/>
      <c r="E174" s="3"/>
      <c r="F174" s="3"/>
    </row>
    <row r="175" spans="1:6">
      <c r="A175" s="52"/>
      <c r="B175" s="3"/>
      <c r="C175" s="3"/>
      <c r="D175" s="3"/>
      <c r="E175" s="3"/>
      <c r="F175" s="3"/>
    </row>
    <row r="176" spans="1:6">
      <c r="A176" s="52"/>
      <c r="B176" s="3"/>
      <c r="C176" s="3"/>
      <c r="D176" s="3"/>
      <c r="E176" s="3"/>
      <c r="F176" s="3"/>
    </row>
    <row r="177" spans="1:6">
      <c r="A177" s="52"/>
      <c r="B177" s="3"/>
      <c r="C177" s="3"/>
      <c r="D177" s="3"/>
      <c r="E177" s="3"/>
      <c r="F177" s="3"/>
    </row>
    <row r="178" spans="1:6">
      <c r="A178" s="52"/>
      <c r="B178" s="3"/>
      <c r="C178" s="3"/>
      <c r="D178" s="3"/>
      <c r="E178" s="3"/>
      <c r="F178" s="3"/>
    </row>
    <row r="179" spans="1:6">
      <c r="A179" s="52"/>
      <c r="B179" s="3"/>
      <c r="C179" s="3"/>
      <c r="D179" s="3"/>
      <c r="E179" s="3"/>
      <c r="F179" s="3"/>
    </row>
    <row r="180" spans="1:6">
      <c r="A180" s="52"/>
      <c r="B180" s="3"/>
      <c r="C180" s="3"/>
      <c r="D180" s="3"/>
      <c r="E180" s="3"/>
      <c r="F180" s="3"/>
    </row>
    <row r="181" spans="1:6">
      <c r="A181" s="52"/>
      <c r="B181" s="3"/>
      <c r="C181" s="3"/>
      <c r="D181" s="3"/>
      <c r="E181" s="3"/>
      <c r="F181" s="3"/>
    </row>
    <row r="182" spans="1:6">
      <c r="A182" s="52"/>
      <c r="B182" s="3"/>
      <c r="C182" s="3"/>
      <c r="D182" s="3"/>
      <c r="E182" s="3"/>
      <c r="F182" s="3"/>
    </row>
    <row r="183" spans="1:6">
      <c r="A183" s="52"/>
      <c r="B183" s="3"/>
      <c r="C183" s="3"/>
      <c r="D183" s="3"/>
      <c r="E183" s="3"/>
      <c r="F183" s="3"/>
    </row>
    <row r="184" spans="1:6">
      <c r="A184" s="52"/>
      <c r="B184" s="3"/>
      <c r="C184" s="3"/>
      <c r="D184" s="3"/>
      <c r="E184" s="3"/>
      <c r="F184" s="3"/>
    </row>
    <row r="185" spans="1:6">
      <c r="A185" s="52"/>
      <c r="B185" s="3"/>
      <c r="C185" s="3"/>
      <c r="D185" s="3"/>
      <c r="E185" s="3"/>
      <c r="F185" s="3"/>
    </row>
    <row r="186" spans="1:6">
      <c r="A186" s="52"/>
      <c r="B186" s="3"/>
      <c r="C186" s="3"/>
      <c r="D186" s="3"/>
      <c r="E186" s="3"/>
      <c r="F186" s="3"/>
    </row>
    <row r="187" spans="1:6">
      <c r="A187" s="52"/>
      <c r="B187" s="3"/>
      <c r="C187" s="3"/>
      <c r="D187" s="3"/>
      <c r="E187" s="3"/>
      <c r="F187" s="3"/>
    </row>
    <row r="188" spans="1:6">
      <c r="A188" s="52"/>
      <c r="B188" s="3"/>
      <c r="C188" s="3"/>
      <c r="D188" s="3"/>
      <c r="E188" s="3"/>
      <c r="F188" s="3"/>
    </row>
    <row r="189" spans="1:6">
      <c r="A189" s="52"/>
      <c r="B189" s="3"/>
      <c r="C189" s="3"/>
      <c r="D189" s="3"/>
      <c r="E189" s="3"/>
      <c r="F189" s="3"/>
    </row>
    <row r="190" spans="1:6">
      <c r="A190" s="52"/>
      <c r="B190" s="3"/>
      <c r="C190" s="3"/>
      <c r="D190" s="3"/>
      <c r="E190" s="3"/>
      <c r="F190" s="3"/>
    </row>
    <row r="191" spans="1:6">
      <c r="A191" s="52"/>
      <c r="B191" s="3"/>
      <c r="C191" s="3"/>
      <c r="D191" s="3"/>
      <c r="E191" s="3"/>
      <c r="F191" s="3"/>
    </row>
    <row r="192" spans="1:6">
      <c r="A192" s="52"/>
      <c r="B192" s="3"/>
      <c r="C192" s="3"/>
      <c r="D192" s="3"/>
      <c r="E192" s="3"/>
      <c r="F192" s="3"/>
    </row>
    <row r="193" spans="1:6">
      <c r="A193" s="52"/>
      <c r="B193" s="3"/>
      <c r="C193" s="3"/>
      <c r="D193" s="3"/>
      <c r="E193" s="3"/>
      <c r="F193" s="3"/>
    </row>
    <row r="194" spans="1:6">
      <c r="A194" s="52"/>
      <c r="B194" s="3"/>
      <c r="C194" s="3"/>
      <c r="D194" s="3"/>
      <c r="E194" s="3"/>
      <c r="F194" s="3"/>
    </row>
    <row r="195" spans="1:6">
      <c r="A195" s="52"/>
      <c r="B195" s="3"/>
      <c r="C195" s="3"/>
      <c r="D195" s="3"/>
      <c r="E195" s="3"/>
      <c r="F195" s="3"/>
    </row>
    <row r="196" spans="1:6">
      <c r="A196" s="52"/>
      <c r="B196" s="3"/>
      <c r="C196" s="3"/>
      <c r="D196" s="3"/>
      <c r="E196" s="3"/>
      <c r="F196" s="3"/>
    </row>
    <row r="197" spans="1:6">
      <c r="A197" s="52"/>
      <c r="B197" s="3"/>
      <c r="C197" s="3"/>
      <c r="D197" s="3"/>
      <c r="E197" s="3"/>
      <c r="F197" s="3"/>
    </row>
    <row r="198" spans="1:6">
      <c r="A198" s="52"/>
      <c r="B198" s="3"/>
      <c r="C198" s="3"/>
      <c r="D198" s="3"/>
      <c r="E198" s="3"/>
      <c r="F198" s="3"/>
    </row>
    <row r="199" spans="1:6">
      <c r="A199" s="52"/>
      <c r="B199" s="3"/>
      <c r="C199" s="3"/>
      <c r="D199" s="3"/>
      <c r="E199" s="3"/>
      <c r="F199" s="3"/>
    </row>
    <row r="200" spans="1:6">
      <c r="A200" s="52"/>
      <c r="B200" s="3"/>
      <c r="C200" s="3"/>
      <c r="D200" s="3"/>
      <c r="E200" s="3"/>
      <c r="F200" s="3"/>
    </row>
    <row r="201" spans="1:6">
      <c r="A201" s="52"/>
      <c r="B201" s="3"/>
      <c r="C201" s="3"/>
      <c r="D201" s="3"/>
      <c r="E201" s="3"/>
      <c r="F201" s="3"/>
    </row>
    <row r="202" spans="1:6">
      <c r="A202" s="52"/>
      <c r="B202" s="3"/>
      <c r="C202" s="3"/>
      <c r="D202" s="3"/>
      <c r="E202" s="3"/>
      <c r="F202" s="3"/>
    </row>
    <row r="203" spans="1:6">
      <c r="A203" s="52"/>
      <c r="B203" s="3"/>
      <c r="C203" s="3"/>
      <c r="D203" s="3"/>
      <c r="E203" s="3"/>
      <c r="F203" s="3"/>
    </row>
    <row r="204" spans="1:6">
      <c r="A204" s="52"/>
      <c r="B204" s="3"/>
      <c r="C204" s="3"/>
      <c r="D204" s="3"/>
      <c r="E204" s="3"/>
      <c r="F204" s="3"/>
    </row>
    <row r="205" spans="1:6">
      <c r="A205" s="52"/>
      <c r="B205" s="3"/>
      <c r="C205" s="3"/>
      <c r="D205" s="3"/>
      <c r="E205" s="3"/>
      <c r="F205" s="3"/>
    </row>
    <row r="206" spans="1:6">
      <c r="A206" s="52"/>
      <c r="B206" s="3"/>
      <c r="C206" s="3"/>
      <c r="D206" s="3"/>
      <c r="E206" s="3"/>
      <c r="F206" s="3"/>
    </row>
    <row r="207" spans="1:6">
      <c r="A207" s="52"/>
      <c r="B207" s="3"/>
      <c r="C207" s="3"/>
      <c r="D207" s="3"/>
      <c r="E207" s="3"/>
      <c r="F207" s="3"/>
    </row>
    <row r="208" spans="1:6">
      <c r="A208" s="52"/>
      <c r="B208" s="3"/>
      <c r="C208" s="3"/>
      <c r="D208" s="3"/>
      <c r="E208" s="3"/>
      <c r="F208" s="3"/>
    </row>
    <row r="209" spans="1:6">
      <c r="A209" s="52"/>
      <c r="B209" s="3"/>
      <c r="C209" s="3"/>
      <c r="D209" s="3"/>
      <c r="E209" s="3"/>
      <c r="F209" s="3"/>
    </row>
    <row r="210" spans="1:6">
      <c r="A210" s="52"/>
      <c r="B210" s="3"/>
      <c r="C210" s="3"/>
      <c r="D210" s="3"/>
      <c r="E210" s="3"/>
      <c r="F210" s="3"/>
    </row>
    <row r="211" spans="1:6">
      <c r="A211" s="52"/>
      <c r="B211" s="3"/>
      <c r="C211" s="3"/>
      <c r="D211" s="3"/>
      <c r="E211" s="3"/>
      <c r="F211" s="3"/>
    </row>
    <row r="212" spans="1:6">
      <c r="A212" s="52"/>
      <c r="B212" s="3"/>
      <c r="C212" s="3"/>
      <c r="D212" s="3"/>
      <c r="E212" s="3"/>
      <c r="F212" s="3"/>
    </row>
    <row r="213" spans="1:6">
      <c r="A213" s="52"/>
      <c r="B213" s="3"/>
      <c r="C213" s="3"/>
      <c r="D213" s="3"/>
      <c r="E213" s="3"/>
      <c r="F213" s="3"/>
    </row>
    <row r="214" spans="1:6">
      <c r="A214" s="52"/>
      <c r="B214" s="3"/>
      <c r="C214" s="3"/>
      <c r="D214" s="3"/>
      <c r="E214" s="3"/>
      <c r="F214" s="3"/>
    </row>
    <row r="215" spans="1:6">
      <c r="A215" s="52"/>
      <c r="B215" s="3"/>
      <c r="C215" s="3"/>
      <c r="D215" s="3"/>
      <c r="E215" s="3"/>
      <c r="F215" s="3"/>
    </row>
    <row r="216" spans="1:6">
      <c r="A216" s="52"/>
      <c r="B216" s="3"/>
      <c r="C216" s="3"/>
      <c r="D216" s="3"/>
      <c r="E216" s="3"/>
      <c r="F216" s="3"/>
    </row>
    <row r="217" spans="1:6">
      <c r="A217" s="52"/>
      <c r="B217" s="3"/>
      <c r="C217" s="3"/>
      <c r="D217" s="3"/>
      <c r="E217" s="3"/>
      <c r="F217" s="3"/>
    </row>
    <row r="218" spans="1:6">
      <c r="A218" s="52"/>
      <c r="B218" s="3"/>
      <c r="C218" s="3"/>
      <c r="D218" s="3"/>
      <c r="E218" s="3"/>
      <c r="F218" s="3"/>
    </row>
    <row r="219" spans="1:6">
      <c r="A219" s="52"/>
      <c r="B219" s="3"/>
      <c r="C219" s="3"/>
      <c r="D219" s="3"/>
      <c r="E219" s="3"/>
      <c r="F219" s="3"/>
    </row>
    <row r="220" spans="1:6">
      <c r="A220" s="52"/>
      <c r="B220" s="3"/>
      <c r="C220" s="3"/>
      <c r="D220" s="3"/>
      <c r="E220" s="3"/>
      <c r="F220" s="3"/>
    </row>
    <row r="221" spans="1:6">
      <c r="A221" s="52"/>
      <c r="B221" s="3"/>
      <c r="C221" s="3"/>
      <c r="D221" s="3"/>
      <c r="E221" s="3"/>
      <c r="F221" s="3"/>
    </row>
    <row r="222" spans="1:6">
      <c r="A222" s="52"/>
      <c r="B222" s="3"/>
      <c r="C222" s="3"/>
      <c r="D222" s="3"/>
      <c r="E222" s="3"/>
      <c r="F222" s="3"/>
    </row>
    <row r="223" spans="1:6">
      <c r="A223" s="52"/>
      <c r="B223" s="3"/>
      <c r="C223" s="3"/>
      <c r="D223" s="3"/>
      <c r="E223" s="3"/>
      <c r="F223" s="3"/>
    </row>
    <row r="224" spans="1:6">
      <c r="A224" s="52"/>
      <c r="B224" s="3"/>
      <c r="C224" s="3"/>
      <c r="D224" s="3"/>
      <c r="E224" s="3"/>
      <c r="F224" s="3"/>
    </row>
    <row r="225" spans="1:6">
      <c r="A225" s="52"/>
      <c r="B225" s="3"/>
      <c r="C225" s="3"/>
      <c r="D225" s="3"/>
      <c r="E225" s="3"/>
      <c r="F225" s="3"/>
    </row>
    <row r="226" spans="1:6">
      <c r="A226" s="52"/>
      <c r="B226" s="3"/>
      <c r="C226" s="3"/>
      <c r="D226" s="3"/>
      <c r="E226" s="3"/>
      <c r="F226" s="3"/>
    </row>
    <row r="227" spans="1:6">
      <c r="A227" s="52"/>
      <c r="B227" s="3"/>
      <c r="C227" s="3"/>
      <c r="D227" s="3"/>
      <c r="E227" s="3"/>
      <c r="F227" s="3"/>
    </row>
    <row r="228" spans="1:6">
      <c r="A228" s="52"/>
      <c r="B228" s="3"/>
      <c r="C228" s="3"/>
      <c r="D228" s="3"/>
      <c r="E228" s="3"/>
      <c r="F228" s="3"/>
    </row>
    <row r="229" spans="1:6">
      <c r="A229" s="52"/>
      <c r="B229" s="3"/>
      <c r="C229" s="3"/>
      <c r="D229" s="3"/>
      <c r="E229" s="3"/>
      <c r="F229" s="3"/>
    </row>
    <row r="230" spans="1:6">
      <c r="A230" s="52"/>
      <c r="B230" s="3"/>
      <c r="C230" s="3"/>
      <c r="D230" s="3"/>
      <c r="E230" s="3"/>
      <c r="F230" s="3"/>
    </row>
    <row r="231" spans="1:6">
      <c r="A231" s="52"/>
      <c r="B231" s="3"/>
      <c r="C231" s="3"/>
      <c r="D231" s="3"/>
      <c r="E231" s="3"/>
      <c r="F231" s="3"/>
    </row>
    <row r="232" spans="1:6">
      <c r="A232" s="52"/>
      <c r="B232" s="3"/>
      <c r="C232" s="3"/>
      <c r="D232" s="3"/>
      <c r="E232" s="3"/>
      <c r="F232" s="3"/>
    </row>
    <row r="233" spans="1:6">
      <c r="A233" s="52"/>
      <c r="B233" s="3"/>
      <c r="C233" s="3"/>
      <c r="D233" s="3"/>
      <c r="E233" s="3"/>
      <c r="F233" s="3"/>
    </row>
    <row r="234" spans="1:6">
      <c r="A234" s="52"/>
      <c r="B234" s="3"/>
      <c r="C234" s="3"/>
      <c r="D234" s="3"/>
      <c r="E234" s="3"/>
      <c r="F234" s="3"/>
    </row>
    <row r="235" spans="1:6">
      <c r="A235" s="52"/>
      <c r="B235" s="3"/>
      <c r="C235" s="3"/>
      <c r="D235" s="3"/>
      <c r="E235" s="3"/>
      <c r="F235" s="3"/>
    </row>
    <row r="236" spans="1:6">
      <c r="A236" s="52"/>
      <c r="B236" s="3"/>
      <c r="C236" s="3"/>
      <c r="D236" s="3"/>
      <c r="E236" s="3"/>
      <c r="F236" s="3"/>
    </row>
    <row r="237" spans="1:6">
      <c r="A237" s="52"/>
      <c r="B237" s="3"/>
      <c r="C237" s="3"/>
      <c r="D237" s="3"/>
      <c r="E237" s="3"/>
      <c r="F237" s="3"/>
    </row>
    <row r="238" spans="1:6">
      <c r="A238" s="52"/>
      <c r="B238" s="3"/>
      <c r="C238" s="3"/>
      <c r="D238" s="3"/>
      <c r="E238" s="3"/>
      <c r="F238" s="3"/>
    </row>
    <row r="239" spans="1:6">
      <c r="A239" s="52"/>
      <c r="B239" s="3"/>
      <c r="C239" s="3"/>
      <c r="D239" s="3"/>
      <c r="E239" s="3"/>
      <c r="F239" s="3"/>
    </row>
    <row r="240" spans="1:6">
      <c r="A240" s="52"/>
      <c r="B240" s="3"/>
      <c r="C240" s="3"/>
      <c r="D240" s="3"/>
      <c r="E240" s="3"/>
      <c r="F240" s="3"/>
    </row>
    <row r="241" spans="1:6">
      <c r="A241" s="52"/>
      <c r="B241" s="3"/>
      <c r="C241" s="3"/>
      <c r="D241" s="3"/>
      <c r="E241" s="3"/>
      <c r="F241" s="3"/>
    </row>
    <row r="242" spans="1:6">
      <c r="A242" s="52"/>
      <c r="B242" s="3"/>
      <c r="C242" s="3"/>
      <c r="D242" s="3"/>
      <c r="E242" s="3"/>
      <c r="F242" s="3"/>
    </row>
    <row r="243" spans="1:6">
      <c r="A243" s="52"/>
      <c r="B243" s="3"/>
      <c r="C243" s="3"/>
      <c r="D243" s="3"/>
      <c r="E243" s="3"/>
      <c r="F243" s="3"/>
    </row>
    <row r="244" spans="1:6">
      <c r="A244" s="52"/>
      <c r="B244" s="3"/>
      <c r="C244" s="3"/>
      <c r="D244" s="3"/>
      <c r="E244" s="3"/>
      <c r="F244" s="3"/>
    </row>
    <row r="245" spans="1:6">
      <c r="A245" s="52"/>
      <c r="B245" s="3"/>
      <c r="C245" s="3"/>
      <c r="D245" s="3"/>
      <c r="E245" s="3"/>
      <c r="F245" s="3"/>
    </row>
    <row r="246" spans="1:6">
      <c r="A246" s="52"/>
      <c r="B246" s="3"/>
      <c r="C246" s="3"/>
      <c r="D246" s="3"/>
      <c r="E246" s="3"/>
      <c r="F246" s="3"/>
    </row>
    <row r="247" spans="1:6">
      <c r="A247" s="52"/>
      <c r="B247" s="3"/>
      <c r="C247" s="3"/>
      <c r="D247" s="3"/>
      <c r="E247" s="3"/>
      <c r="F247" s="3"/>
    </row>
    <row r="248" spans="1:6">
      <c r="A248" s="52"/>
      <c r="B248" s="3"/>
      <c r="C248" s="3"/>
      <c r="D248" s="3"/>
      <c r="E248" s="3"/>
      <c r="F248" s="3"/>
    </row>
    <row r="249" spans="1:6">
      <c r="A249" s="52"/>
      <c r="B249" s="3"/>
      <c r="C249" s="3"/>
      <c r="D249" s="3"/>
      <c r="E249" s="3"/>
      <c r="F249" s="3"/>
    </row>
    <row r="250" spans="1:6">
      <c r="A250" s="52"/>
      <c r="B250" s="3"/>
      <c r="C250" s="3"/>
      <c r="D250" s="3"/>
      <c r="E250" s="3"/>
      <c r="F250" s="3"/>
    </row>
    <row r="251" spans="1:6">
      <c r="A251" s="52"/>
      <c r="B251" s="3"/>
      <c r="C251" s="3"/>
      <c r="D251" s="3"/>
      <c r="E251" s="3"/>
      <c r="F251" s="3"/>
    </row>
    <row r="252" spans="1:6">
      <c r="A252" s="52"/>
      <c r="B252" s="3"/>
      <c r="C252" s="3"/>
      <c r="D252" s="3"/>
      <c r="E252" s="3"/>
      <c r="F252" s="3"/>
    </row>
    <row r="253" spans="1:6">
      <c r="A253" s="52"/>
      <c r="B253" s="3"/>
      <c r="C253" s="3"/>
      <c r="D253" s="3"/>
      <c r="E253" s="3"/>
      <c r="F253" s="3"/>
    </row>
    <row r="254" spans="1:6">
      <c r="A254" s="52"/>
      <c r="B254" s="3"/>
      <c r="C254" s="3"/>
      <c r="D254" s="3"/>
      <c r="E254" s="3"/>
      <c r="F254" s="3"/>
    </row>
    <row r="255" spans="1:6">
      <c r="A255" s="52"/>
      <c r="B255" s="3"/>
      <c r="C255" s="3"/>
      <c r="D255" s="3"/>
      <c r="E255" s="3"/>
      <c r="F255" s="3"/>
    </row>
    <row r="256" spans="1:6">
      <c r="A256" s="52"/>
      <c r="B256" s="3"/>
      <c r="C256" s="3"/>
      <c r="D256" s="3"/>
      <c r="E256" s="3"/>
      <c r="F256" s="3"/>
    </row>
    <row r="257" spans="1:6">
      <c r="A257" s="52"/>
      <c r="B257" s="3"/>
      <c r="C257" s="3"/>
      <c r="D257" s="3"/>
      <c r="E257" s="3"/>
      <c r="F257" s="3"/>
    </row>
    <row r="258" spans="1:6">
      <c r="A258" s="52"/>
      <c r="B258" s="3"/>
      <c r="C258" s="3"/>
      <c r="D258" s="3"/>
      <c r="E258" s="3"/>
      <c r="F258" s="3"/>
    </row>
    <row r="259" spans="1:6">
      <c r="A259" s="52"/>
      <c r="B259" s="3"/>
      <c r="C259" s="3"/>
      <c r="D259" s="3"/>
      <c r="E259" s="3"/>
      <c r="F259" s="3"/>
    </row>
    <row r="260" spans="1:6">
      <c r="A260" s="52"/>
      <c r="B260" s="3"/>
      <c r="C260" s="3"/>
      <c r="D260" s="3"/>
      <c r="E260" s="3"/>
      <c r="F260" s="3"/>
    </row>
    <row r="261" spans="1:6">
      <c r="A261" s="52"/>
      <c r="B261" s="3"/>
      <c r="C261" s="3"/>
      <c r="D261" s="3"/>
      <c r="E261" s="3"/>
      <c r="F261" s="3"/>
    </row>
    <row r="262" spans="1:6">
      <c r="A262" s="52"/>
      <c r="B262" s="3"/>
      <c r="C262" s="3"/>
      <c r="D262" s="3"/>
      <c r="E262" s="3"/>
      <c r="F262" s="3"/>
    </row>
    <row r="263" spans="1:6">
      <c r="A263" s="52"/>
      <c r="B263" s="3"/>
      <c r="C263" s="3"/>
      <c r="D263" s="3"/>
      <c r="E263" s="3"/>
      <c r="F263" s="3"/>
    </row>
    <row r="264" spans="1:6">
      <c r="A264" s="52"/>
      <c r="B264" s="3"/>
      <c r="C264" s="3"/>
      <c r="D264" s="3"/>
      <c r="E264" s="3"/>
      <c r="F264" s="3"/>
    </row>
    <row r="265" spans="1:6">
      <c r="A265" s="52"/>
      <c r="B265" s="3"/>
      <c r="C265" s="3"/>
      <c r="D265" s="3"/>
      <c r="E265" s="3"/>
      <c r="F265" s="3"/>
    </row>
    <row r="266" spans="1:6">
      <c r="A266" s="52"/>
      <c r="B266" s="3"/>
      <c r="C266" s="3"/>
      <c r="D266" s="3"/>
      <c r="E266" s="3"/>
      <c r="F266" s="3"/>
    </row>
    <row r="267" spans="1:6">
      <c r="A267" s="52"/>
      <c r="B267" s="3"/>
      <c r="C267" s="3"/>
      <c r="D267" s="3"/>
      <c r="E267" s="3"/>
      <c r="F267" s="3"/>
    </row>
    <row r="268" spans="1:6">
      <c r="A268" s="52"/>
      <c r="B268" s="3"/>
      <c r="C268" s="3"/>
      <c r="D268" s="3"/>
      <c r="E268" s="3"/>
      <c r="F268" s="3"/>
    </row>
    <row r="269" spans="1:6">
      <c r="A269" s="52"/>
      <c r="B269" s="3"/>
      <c r="C269" s="3"/>
      <c r="D269" s="3"/>
      <c r="E269" s="3"/>
      <c r="F269" s="3"/>
    </row>
    <row r="270" spans="1:6">
      <c r="A270" s="52"/>
      <c r="B270" s="3"/>
      <c r="C270" s="3"/>
      <c r="D270" s="3"/>
      <c r="E270" s="3"/>
      <c r="F270" s="3"/>
    </row>
    <row r="271" spans="1:6">
      <c r="A271" s="52"/>
      <c r="B271" s="3"/>
      <c r="C271" s="3"/>
      <c r="D271" s="3"/>
      <c r="E271" s="3"/>
      <c r="F271" s="3"/>
    </row>
    <row r="272" spans="1:6">
      <c r="A272" s="52"/>
      <c r="B272" s="3"/>
      <c r="C272" s="3"/>
      <c r="D272" s="3"/>
      <c r="E272" s="3"/>
      <c r="F272" s="3"/>
    </row>
    <row r="273" spans="1:6">
      <c r="A273" s="52"/>
      <c r="B273" s="3"/>
      <c r="C273" s="3"/>
      <c r="D273" s="3"/>
      <c r="E273" s="3"/>
      <c r="F273" s="3"/>
    </row>
    <row r="274" spans="1:6">
      <c r="A274" s="52"/>
      <c r="B274" s="3"/>
      <c r="C274" s="3"/>
      <c r="D274" s="3"/>
      <c r="E274" s="3"/>
      <c r="F274" s="3"/>
    </row>
    <row r="275" spans="1:6">
      <c r="A275" s="52"/>
      <c r="B275" s="3"/>
      <c r="C275" s="3"/>
      <c r="D275" s="3"/>
      <c r="E275" s="3"/>
      <c r="F275" s="3"/>
    </row>
    <row r="276" spans="1:6">
      <c r="A276" s="52"/>
      <c r="B276" s="3"/>
      <c r="C276" s="3"/>
      <c r="D276" s="3"/>
      <c r="E276" s="3"/>
      <c r="F276" s="3"/>
    </row>
    <row r="277" spans="1:6">
      <c r="A277" s="52"/>
      <c r="B277" s="3"/>
      <c r="C277" s="3"/>
      <c r="D277" s="3"/>
      <c r="E277" s="3"/>
      <c r="F277" s="3"/>
    </row>
    <row r="278" spans="1:6">
      <c r="A278" s="52"/>
      <c r="B278" s="3"/>
      <c r="C278" s="3"/>
      <c r="D278" s="3"/>
      <c r="E278" s="3"/>
      <c r="F278" s="3"/>
    </row>
    <row r="279" spans="1:6">
      <c r="A279" s="52"/>
      <c r="B279" s="3"/>
      <c r="C279" s="3"/>
      <c r="D279" s="3"/>
      <c r="E279" s="3"/>
      <c r="F279" s="3"/>
    </row>
    <row r="280" spans="1:6">
      <c r="A280" s="52"/>
      <c r="B280" s="3"/>
      <c r="C280" s="3"/>
      <c r="D280" s="3"/>
      <c r="E280" s="3"/>
      <c r="F280" s="3"/>
    </row>
    <row r="281" spans="1:6">
      <c r="A281" s="52"/>
      <c r="B281" s="3"/>
      <c r="C281" s="3"/>
      <c r="D281" s="3"/>
      <c r="E281" s="3"/>
      <c r="F281" s="3"/>
    </row>
    <row r="282" spans="1:6">
      <c r="A282" s="52"/>
      <c r="B282" s="3"/>
      <c r="C282" s="3"/>
      <c r="D282" s="3"/>
      <c r="E282" s="3"/>
      <c r="F282" s="3"/>
    </row>
    <row r="283" spans="1:6">
      <c r="A283" s="52"/>
      <c r="B283" s="3"/>
      <c r="C283" s="3"/>
      <c r="D283" s="3"/>
      <c r="E283" s="3"/>
      <c r="F283" s="3"/>
    </row>
    <row r="284" spans="1:6">
      <c r="A284" s="52"/>
      <c r="B284" s="3"/>
      <c r="C284" s="3"/>
      <c r="D284" s="3"/>
      <c r="E284" s="3"/>
      <c r="F284" s="3"/>
    </row>
    <row r="285" spans="1:6">
      <c r="A285" s="52"/>
      <c r="B285" s="3"/>
      <c r="C285" s="3"/>
      <c r="D285" s="3"/>
      <c r="E285" s="3"/>
      <c r="F285" s="3"/>
    </row>
    <row r="286" spans="1:6">
      <c r="A286" s="52"/>
      <c r="B286" s="3"/>
      <c r="C286" s="3"/>
      <c r="D286" s="3"/>
      <c r="E286" s="3"/>
      <c r="F286" s="3"/>
    </row>
    <row r="287" spans="1:6">
      <c r="A287" s="52"/>
      <c r="B287" s="3"/>
      <c r="C287" s="3"/>
      <c r="D287" s="3"/>
      <c r="E287" s="3"/>
      <c r="F287" s="3"/>
    </row>
    <row r="288" spans="1:6">
      <c r="A288" s="52"/>
      <c r="B288" s="3"/>
      <c r="C288" s="3"/>
      <c r="D288" s="3"/>
      <c r="E288" s="3"/>
      <c r="F288" s="3"/>
    </row>
    <row r="289" spans="1:6">
      <c r="A289" s="52"/>
      <c r="B289" s="3"/>
      <c r="C289" s="3"/>
      <c r="D289" s="3"/>
      <c r="E289" s="3"/>
      <c r="F289" s="3"/>
    </row>
    <row r="290" spans="1:6">
      <c r="A290" s="52"/>
      <c r="B290" s="3"/>
      <c r="C290" s="3"/>
      <c r="D290" s="3"/>
      <c r="E290" s="3"/>
      <c r="F290" s="3"/>
    </row>
  </sheetData>
  <mergeCells count="12">
    <mergeCell ref="G67:I67"/>
    <mergeCell ref="C68:D68"/>
    <mergeCell ref="G68:I68"/>
    <mergeCell ref="A2:H2"/>
    <mergeCell ref="A4:A5"/>
    <mergeCell ref="B4:B5"/>
    <mergeCell ref="C4:C5"/>
    <mergeCell ref="D4:D5"/>
    <mergeCell ref="E4:E5"/>
    <mergeCell ref="F4:F5"/>
    <mergeCell ref="G4:J4"/>
    <mergeCell ref="C67:E67"/>
  </mergeCells>
  <pageMargins left="0.59055118110236227" right="0.59055118110236227" top="0.98425196850393704" bottom="0.59055118110236227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197"/>
  <sheetViews>
    <sheetView view="pageBreakPreview" zoomScale="50" zoomScaleNormal="75" zoomScaleSheetLayoutView="50" workbookViewId="0">
      <selection sqref="A1:XFD1048576"/>
    </sheetView>
  </sheetViews>
  <sheetFormatPr defaultColWidth="77.85546875" defaultRowHeight="20.25"/>
  <cols>
    <col min="1" max="1" width="94.85546875" style="25" customWidth="1"/>
    <col min="2" max="2" width="15.28515625" style="26" customWidth="1"/>
    <col min="3" max="3" width="15.85546875" style="26" customWidth="1"/>
    <col min="4" max="4" width="18.140625" style="26" customWidth="1"/>
    <col min="5" max="5" width="17.28515625" style="26" customWidth="1"/>
    <col min="6" max="7" width="15.85546875" style="25" customWidth="1"/>
    <col min="8" max="8" width="15.140625" style="25" customWidth="1"/>
    <col min="9" max="10" width="15.85546875" style="25" customWidth="1"/>
    <col min="11" max="11" width="10" style="25" customWidth="1"/>
    <col min="12" max="12" width="9.5703125" style="25" customWidth="1"/>
    <col min="13" max="255" width="9.140625" style="25" customWidth="1"/>
    <col min="256" max="16384" width="77.85546875" style="25"/>
  </cols>
  <sheetData>
    <row r="1" spans="1:23" ht="26.25" customHeight="1">
      <c r="J1" s="27" t="s">
        <v>355</v>
      </c>
    </row>
    <row r="2" spans="1:23" ht="32.25" customHeight="1">
      <c r="A2" s="500" t="s">
        <v>110</v>
      </c>
      <c r="B2" s="500"/>
      <c r="C2" s="500"/>
      <c r="D2" s="500"/>
      <c r="E2" s="500"/>
      <c r="F2" s="500"/>
      <c r="G2" s="500"/>
      <c r="H2" s="500"/>
      <c r="I2" s="500"/>
      <c r="J2" s="500"/>
    </row>
    <row r="3" spans="1:23" ht="27.75" customHeight="1">
      <c r="A3" s="26"/>
      <c r="F3" s="26"/>
      <c r="G3" s="26"/>
      <c r="H3" s="26"/>
      <c r="I3" s="26"/>
      <c r="J3" s="32" t="s">
        <v>361</v>
      </c>
    </row>
    <row r="4" spans="1:23" ht="38.25" customHeight="1">
      <c r="A4" s="501" t="s">
        <v>164</v>
      </c>
      <c r="B4" s="502" t="s">
        <v>17</v>
      </c>
      <c r="C4" s="482" t="s">
        <v>581</v>
      </c>
      <c r="D4" s="482" t="s">
        <v>582</v>
      </c>
      <c r="E4" s="484" t="s">
        <v>578</v>
      </c>
      <c r="F4" s="482" t="s">
        <v>583</v>
      </c>
      <c r="G4" s="503" t="s">
        <v>334</v>
      </c>
      <c r="H4" s="503"/>
      <c r="I4" s="503"/>
      <c r="J4" s="503"/>
    </row>
    <row r="5" spans="1:23" ht="92.25" customHeight="1">
      <c r="A5" s="501"/>
      <c r="B5" s="502"/>
      <c r="C5" s="483"/>
      <c r="D5" s="483"/>
      <c r="E5" s="485"/>
      <c r="F5" s="483"/>
      <c r="G5" s="405" t="s">
        <v>127</v>
      </c>
      <c r="H5" s="405" t="s">
        <v>128</v>
      </c>
      <c r="I5" s="405" t="s">
        <v>129</v>
      </c>
      <c r="J5" s="405" t="s">
        <v>63</v>
      </c>
    </row>
    <row r="6" spans="1:23" ht="30" customHeight="1">
      <c r="A6" s="28">
        <v>1</v>
      </c>
      <c r="B6" s="402">
        <v>2</v>
      </c>
      <c r="C6" s="402">
        <v>3</v>
      </c>
      <c r="D6" s="402">
        <v>4</v>
      </c>
      <c r="E6" s="402">
        <v>5</v>
      </c>
      <c r="F6" s="402">
        <v>6</v>
      </c>
      <c r="G6" s="402">
        <v>7</v>
      </c>
      <c r="H6" s="402">
        <v>8</v>
      </c>
      <c r="I6" s="402">
        <v>9</v>
      </c>
      <c r="J6" s="402">
        <v>10</v>
      </c>
    </row>
    <row r="7" spans="1:23" ht="35.25" customHeight="1">
      <c r="A7" s="505" t="s">
        <v>108</v>
      </c>
      <c r="B7" s="506"/>
      <c r="C7" s="506"/>
      <c r="D7" s="506"/>
      <c r="E7" s="506"/>
      <c r="F7" s="506"/>
      <c r="G7" s="506"/>
      <c r="H7" s="506"/>
      <c r="I7" s="506"/>
      <c r="J7" s="507"/>
    </row>
    <row r="8" spans="1:23" ht="45.75" customHeight="1">
      <c r="A8" s="157" t="s">
        <v>51</v>
      </c>
      <c r="B8" s="158">
        <v>2000</v>
      </c>
      <c r="C8" s="74">
        <v>620</v>
      </c>
      <c r="D8" s="74">
        <v>602</v>
      </c>
      <c r="E8" s="74">
        <f>C17</f>
        <v>602</v>
      </c>
      <c r="F8" s="74">
        <f>E17</f>
        <v>624</v>
      </c>
      <c r="G8" s="74">
        <f>F8</f>
        <v>624</v>
      </c>
      <c r="H8" s="74">
        <f>G17</f>
        <v>624</v>
      </c>
      <c r="I8" s="74">
        <f>H17</f>
        <v>644</v>
      </c>
      <c r="J8" s="74">
        <f>I17</f>
        <v>687</v>
      </c>
      <c r="L8" s="374"/>
      <c r="M8" s="374"/>
      <c r="N8" s="374"/>
      <c r="O8" s="374"/>
      <c r="P8" s="374"/>
      <c r="Q8" s="374"/>
      <c r="R8" s="374"/>
      <c r="S8" s="374"/>
      <c r="T8" s="374"/>
      <c r="U8" s="374"/>
      <c r="V8" s="374"/>
      <c r="W8" s="374"/>
    </row>
    <row r="9" spans="1:23" ht="49.5" customHeight="1">
      <c r="A9" s="159" t="s">
        <v>249</v>
      </c>
      <c r="B9" s="401">
        <v>2010</v>
      </c>
      <c r="C9" s="73">
        <f>SUM(C10:C10)</f>
        <v>0</v>
      </c>
      <c r="D9" s="73">
        <f t="shared" ref="D9:J9" si="0">SUM(D10:D10)</f>
        <v>0</v>
      </c>
      <c r="E9" s="73">
        <f t="shared" si="0"/>
        <v>-2</v>
      </c>
      <c r="F9" s="73">
        <f>SUM(G9:J9)</f>
        <v>-8</v>
      </c>
      <c r="G9" s="73">
        <f t="shared" si="0"/>
        <v>0</v>
      </c>
      <c r="H9" s="73">
        <f t="shared" si="0"/>
        <v>-2</v>
      </c>
      <c r="I9" s="73">
        <f t="shared" si="0"/>
        <v>-5</v>
      </c>
      <c r="J9" s="73">
        <f t="shared" si="0"/>
        <v>-1</v>
      </c>
      <c r="L9" s="374"/>
      <c r="M9" s="374"/>
      <c r="N9" s="374"/>
      <c r="O9" s="374"/>
      <c r="P9" s="374"/>
      <c r="Q9" s="374"/>
      <c r="R9" s="374"/>
      <c r="S9" s="374"/>
    </row>
    <row r="10" spans="1:23" ht="53.25" customHeight="1">
      <c r="A10" s="134" t="s">
        <v>443</v>
      </c>
      <c r="B10" s="401">
        <v>2011</v>
      </c>
      <c r="C10" s="73">
        <f>-ROUND('I. Фін результат'!C76*10%,0)</f>
        <v>0</v>
      </c>
      <c r="D10" s="73">
        <f>-ROUND('I. Фін результат'!D76*10%,0)</f>
        <v>0</v>
      </c>
      <c r="E10" s="73">
        <f>-ROUND('I. Фін результат'!E76*10%,0)</f>
        <v>-2</v>
      </c>
      <c r="F10" s="73">
        <f>SUM(G10:J10)</f>
        <v>-8</v>
      </c>
      <c r="G10" s="73">
        <f>-ROUND(SUM('I. Фін результат'!$G76)*10%,0)</f>
        <v>0</v>
      </c>
      <c r="H10" s="73">
        <f>-ROUND(SUM('I. Фін результат'!$G76:H76)*10%,0)-SUM($G10)</f>
        <v>-2</v>
      </c>
      <c r="I10" s="73">
        <f>-ROUND(SUM('I. Фін результат'!$G76:I76)*10%,0)-SUM($G10:H10)</f>
        <v>-5</v>
      </c>
      <c r="J10" s="73">
        <f>-ROUND(SUM('I. Фін результат'!$G76:J76)*10%,0)-SUM($G10:I10)</f>
        <v>-1</v>
      </c>
      <c r="L10" s="374"/>
      <c r="M10" s="374"/>
      <c r="N10" s="374"/>
      <c r="O10" s="374"/>
      <c r="P10" s="374"/>
      <c r="Q10" s="374"/>
      <c r="R10" s="374"/>
      <c r="S10" s="374"/>
    </row>
    <row r="11" spans="1:23" ht="32.25" customHeight="1">
      <c r="A11" s="134" t="s">
        <v>132</v>
      </c>
      <c r="B11" s="401">
        <v>2020</v>
      </c>
      <c r="C11" s="72"/>
      <c r="D11" s="73"/>
      <c r="E11" s="73"/>
      <c r="F11" s="73">
        <f t="shared" ref="F11:F16" si="1">SUM(G11:J11)</f>
        <v>0</v>
      </c>
      <c r="G11" s="73"/>
      <c r="H11" s="73"/>
      <c r="I11" s="73"/>
      <c r="J11" s="73"/>
      <c r="L11" s="374"/>
      <c r="M11" s="374"/>
      <c r="N11" s="374"/>
      <c r="O11" s="374"/>
      <c r="P11" s="374"/>
      <c r="Q11" s="374"/>
      <c r="R11" s="374"/>
      <c r="S11" s="374"/>
    </row>
    <row r="12" spans="1:23" ht="32.25" customHeight="1">
      <c r="A12" s="134" t="s">
        <v>60</v>
      </c>
      <c r="B12" s="401">
        <v>2030</v>
      </c>
      <c r="C12" s="73"/>
      <c r="D12" s="73" t="s">
        <v>200</v>
      </c>
      <c r="E12" s="73" t="s">
        <v>200</v>
      </c>
      <c r="F12" s="73">
        <f t="shared" si="1"/>
        <v>0</v>
      </c>
      <c r="G12" s="73" t="s">
        <v>200</v>
      </c>
      <c r="H12" s="73" t="s">
        <v>200</v>
      </c>
      <c r="I12" s="73" t="s">
        <v>200</v>
      </c>
      <c r="J12" s="73" t="s">
        <v>200</v>
      </c>
      <c r="L12" s="374"/>
      <c r="M12" s="374"/>
      <c r="N12" s="374"/>
      <c r="O12" s="374"/>
      <c r="P12" s="374"/>
      <c r="Q12" s="374"/>
      <c r="R12" s="374"/>
      <c r="S12" s="374"/>
    </row>
    <row r="13" spans="1:23" ht="38.25" customHeight="1">
      <c r="A13" s="134" t="s">
        <v>444</v>
      </c>
      <c r="B13" s="401">
        <v>2031</v>
      </c>
      <c r="C13" s="73"/>
      <c r="D13" s="73" t="s">
        <v>200</v>
      </c>
      <c r="E13" s="73" t="s">
        <v>200</v>
      </c>
      <c r="F13" s="73">
        <f t="shared" si="1"/>
        <v>0</v>
      </c>
      <c r="G13" s="73" t="s">
        <v>200</v>
      </c>
      <c r="H13" s="73" t="s">
        <v>200</v>
      </c>
      <c r="I13" s="73" t="s">
        <v>200</v>
      </c>
      <c r="J13" s="73" t="s">
        <v>200</v>
      </c>
      <c r="L13" s="374"/>
      <c r="M13" s="374"/>
      <c r="N13" s="374"/>
      <c r="O13" s="374"/>
      <c r="P13" s="374"/>
      <c r="Q13" s="374"/>
      <c r="R13" s="374"/>
      <c r="S13" s="374"/>
    </row>
    <row r="14" spans="1:23" ht="32.25" customHeight="1">
      <c r="A14" s="134" t="s">
        <v>25</v>
      </c>
      <c r="B14" s="401">
        <v>2040</v>
      </c>
      <c r="C14" s="73"/>
      <c r="D14" s="73" t="s">
        <v>200</v>
      </c>
      <c r="E14" s="73" t="s">
        <v>200</v>
      </c>
      <c r="F14" s="73">
        <f t="shared" si="1"/>
        <v>0</v>
      </c>
      <c r="G14" s="73" t="s">
        <v>200</v>
      </c>
      <c r="H14" s="73" t="s">
        <v>200</v>
      </c>
      <c r="I14" s="73" t="s">
        <v>200</v>
      </c>
      <c r="J14" s="73" t="s">
        <v>200</v>
      </c>
      <c r="L14" s="374"/>
      <c r="M14" s="374"/>
      <c r="N14" s="374"/>
      <c r="O14" s="374"/>
      <c r="P14" s="374"/>
      <c r="Q14" s="374"/>
      <c r="R14" s="374"/>
      <c r="S14" s="374"/>
    </row>
    <row r="15" spans="1:23" ht="35.25" customHeight="1">
      <c r="A15" s="134" t="s">
        <v>90</v>
      </c>
      <c r="B15" s="401">
        <v>2050</v>
      </c>
      <c r="C15" s="73"/>
      <c r="D15" s="73" t="s">
        <v>200</v>
      </c>
      <c r="E15" s="73" t="s">
        <v>200</v>
      </c>
      <c r="F15" s="73">
        <f t="shared" si="1"/>
        <v>0</v>
      </c>
      <c r="G15" s="73" t="s">
        <v>200</v>
      </c>
      <c r="H15" s="73" t="s">
        <v>200</v>
      </c>
      <c r="I15" s="73" t="s">
        <v>200</v>
      </c>
      <c r="J15" s="73" t="s">
        <v>200</v>
      </c>
      <c r="L15" s="374"/>
      <c r="M15" s="374"/>
      <c r="N15" s="374"/>
      <c r="O15" s="374"/>
      <c r="P15" s="374"/>
      <c r="Q15" s="374"/>
      <c r="R15" s="374"/>
      <c r="S15" s="374"/>
    </row>
    <row r="16" spans="1:23" ht="33.75" customHeight="1">
      <c r="A16" s="134" t="s">
        <v>91</v>
      </c>
      <c r="B16" s="401">
        <v>2060</v>
      </c>
      <c r="C16" s="73"/>
      <c r="D16" s="73" t="s">
        <v>200</v>
      </c>
      <c r="E16" s="73" t="s">
        <v>200</v>
      </c>
      <c r="F16" s="73">
        <f t="shared" si="1"/>
        <v>0</v>
      </c>
      <c r="G16" s="73" t="s">
        <v>200</v>
      </c>
      <c r="H16" s="73" t="s">
        <v>200</v>
      </c>
      <c r="I16" s="73" t="s">
        <v>200</v>
      </c>
      <c r="J16" s="73" t="s">
        <v>200</v>
      </c>
      <c r="L16" s="374"/>
      <c r="M16" s="374"/>
      <c r="N16" s="374"/>
      <c r="O16" s="374"/>
      <c r="P16" s="374"/>
      <c r="Q16" s="374"/>
      <c r="R16" s="374"/>
      <c r="S16" s="374"/>
    </row>
    <row r="17" spans="1:19" ht="48.75" customHeight="1">
      <c r="A17" s="157" t="s">
        <v>52</v>
      </c>
      <c r="B17" s="158">
        <v>2070</v>
      </c>
      <c r="C17" s="101">
        <f>SUM(C8,C9,C11,C12,C14,C15,C16)+'I. Фін результат'!C75</f>
        <v>602</v>
      </c>
      <c r="D17" s="101">
        <f>SUM(D8,D9,D11,D12,D14,D15,D16)+'I. Фін результат'!D75</f>
        <v>602</v>
      </c>
      <c r="E17" s="101">
        <f>SUM(E8,E9,E11,E12,E14,E15,E16)+'I. Фін результат'!E75</f>
        <v>624</v>
      </c>
      <c r="F17" s="101">
        <f>SUM(F8,F9,F11,F12,F14,F15,F16)+'I. Фін результат'!F75</f>
        <v>698</v>
      </c>
      <c r="G17" s="101">
        <f>SUM(G8,G9,G11,G12,G14,G15,G16)+'I. Фін результат'!G75</f>
        <v>624</v>
      </c>
      <c r="H17" s="101">
        <f>SUM(H8,H9,H11,H12,H14,H15,H16)+'I. Фін результат'!H75</f>
        <v>644</v>
      </c>
      <c r="I17" s="101">
        <f>SUM(I8,I9,I11,I12,I14,I15,I16)+'I. Фін результат'!I75</f>
        <v>687</v>
      </c>
      <c r="J17" s="101">
        <f>SUM(J8,J9,J11,J12,J14,J15,J16)+'I. Фін результат'!J75</f>
        <v>698</v>
      </c>
      <c r="L17" s="374"/>
      <c r="M17" s="374"/>
      <c r="N17" s="374"/>
      <c r="O17" s="374"/>
      <c r="P17" s="374"/>
      <c r="Q17" s="374"/>
      <c r="R17" s="374"/>
      <c r="S17" s="374"/>
    </row>
    <row r="18" spans="1:19" ht="36" customHeight="1">
      <c r="A18" s="508" t="s">
        <v>367</v>
      </c>
      <c r="B18" s="508"/>
      <c r="C18" s="508"/>
      <c r="D18" s="508"/>
      <c r="E18" s="508"/>
      <c r="F18" s="508"/>
      <c r="G18" s="508"/>
      <c r="H18" s="508"/>
      <c r="I18" s="508"/>
      <c r="J18" s="508"/>
      <c r="L18" s="374"/>
      <c r="M18" s="374"/>
      <c r="N18" s="374"/>
      <c r="O18" s="374"/>
      <c r="P18" s="374"/>
      <c r="Q18" s="374"/>
      <c r="R18" s="374"/>
      <c r="S18" s="374"/>
    </row>
    <row r="19" spans="1:19" ht="54" customHeight="1">
      <c r="A19" s="160" t="s">
        <v>368</v>
      </c>
      <c r="B19" s="158">
        <v>2110</v>
      </c>
      <c r="C19" s="205">
        <f>SUM(C20:C26)</f>
        <v>1724</v>
      </c>
      <c r="D19" s="205">
        <f>SUM(D20:D26)</f>
        <v>2620</v>
      </c>
      <c r="E19" s="205">
        <f>SUM(E20:E26)</f>
        <v>2578</v>
      </c>
      <c r="F19" s="101">
        <f>SUM(G19:J19)</f>
        <v>2749</v>
      </c>
      <c r="G19" s="205">
        <f>SUM(G20:G26)</f>
        <v>703</v>
      </c>
      <c r="H19" s="205">
        <f>SUM(H20:H26)</f>
        <v>637</v>
      </c>
      <c r="I19" s="205">
        <f>SUM(I20:I26)</f>
        <v>707</v>
      </c>
      <c r="J19" s="205">
        <f>SUM(J20:J26)</f>
        <v>702</v>
      </c>
      <c r="L19" s="374"/>
      <c r="M19" s="374"/>
      <c r="N19" s="374"/>
      <c r="O19" s="374"/>
      <c r="P19" s="374"/>
      <c r="Q19" s="374"/>
      <c r="R19" s="374"/>
      <c r="S19" s="374"/>
    </row>
    <row r="20" spans="1:19" ht="43.5" customHeight="1">
      <c r="A20" s="417" t="s">
        <v>339</v>
      </c>
      <c r="B20" s="401">
        <v>2111</v>
      </c>
      <c r="C20" s="72">
        <v>1232</v>
      </c>
      <c r="D20" s="72">
        <v>1340</v>
      </c>
      <c r="E20" s="72">
        <v>1250</v>
      </c>
      <c r="F20" s="72">
        <f>SUM(G20:J20)</f>
        <v>1300</v>
      </c>
      <c r="G20" s="72">
        <v>340</v>
      </c>
      <c r="H20" s="72">
        <v>275</v>
      </c>
      <c r="I20" s="72">
        <v>345</v>
      </c>
      <c r="J20" s="72">
        <v>340</v>
      </c>
      <c r="L20" s="374"/>
      <c r="M20" s="374"/>
      <c r="N20" s="374"/>
      <c r="O20" s="374"/>
      <c r="P20" s="374"/>
      <c r="Q20" s="374"/>
      <c r="R20" s="374"/>
      <c r="S20" s="374"/>
    </row>
    <row r="21" spans="1:19" s="29" customFormat="1" ht="45" customHeight="1">
      <c r="A21" s="161" t="s">
        <v>340</v>
      </c>
      <c r="B21" s="28">
        <v>2112</v>
      </c>
      <c r="C21" s="73" t="s">
        <v>200</v>
      </c>
      <c r="D21" s="73" t="s">
        <v>200</v>
      </c>
      <c r="E21" s="73" t="s">
        <v>200</v>
      </c>
      <c r="F21" s="72">
        <f t="shared" ref="F21:F38" si="2">SUM(G21:J21)</f>
        <v>0</v>
      </c>
      <c r="G21" s="73" t="s">
        <v>200</v>
      </c>
      <c r="H21" s="73" t="s">
        <v>200</v>
      </c>
      <c r="I21" s="73" t="s">
        <v>200</v>
      </c>
      <c r="J21" s="73" t="s">
        <v>200</v>
      </c>
      <c r="L21" s="374"/>
      <c r="M21" s="374"/>
      <c r="N21" s="374"/>
      <c r="O21" s="374"/>
      <c r="P21" s="374"/>
      <c r="Q21" s="374"/>
      <c r="R21" s="374"/>
      <c r="S21" s="374"/>
    </row>
    <row r="22" spans="1:19" ht="30.75" customHeight="1">
      <c r="A22" s="417" t="s">
        <v>75</v>
      </c>
      <c r="B22" s="401">
        <v>2113</v>
      </c>
      <c r="C22" s="72"/>
      <c r="D22" s="72"/>
      <c r="E22" s="72"/>
      <c r="F22" s="72">
        <f t="shared" si="2"/>
        <v>0</v>
      </c>
      <c r="G22" s="72"/>
      <c r="H22" s="72"/>
      <c r="I22" s="72"/>
      <c r="J22" s="72"/>
      <c r="L22" s="374"/>
      <c r="M22" s="374"/>
      <c r="N22" s="374"/>
      <c r="O22" s="374"/>
      <c r="P22" s="374"/>
      <c r="Q22" s="374"/>
      <c r="R22" s="374"/>
      <c r="S22" s="374"/>
    </row>
    <row r="23" spans="1:19" ht="36.75" customHeight="1">
      <c r="A23" s="417" t="s">
        <v>85</v>
      </c>
      <c r="B23" s="401">
        <v>2114</v>
      </c>
      <c r="C23" s="72"/>
      <c r="D23" s="72"/>
      <c r="E23" s="72"/>
      <c r="F23" s="72">
        <f t="shared" si="2"/>
        <v>0</v>
      </c>
      <c r="G23" s="72"/>
      <c r="H23" s="72"/>
      <c r="I23" s="72"/>
      <c r="J23" s="72"/>
      <c r="L23" s="374"/>
      <c r="M23" s="374"/>
      <c r="N23" s="374"/>
      <c r="O23" s="374"/>
      <c r="P23" s="374"/>
      <c r="Q23" s="374"/>
      <c r="R23" s="374"/>
      <c r="S23" s="374"/>
    </row>
    <row r="24" spans="1:19" ht="36.75" customHeight="1">
      <c r="A24" s="417" t="s">
        <v>297</v>
      </c>
      <c r="B24" s="401">
        <v>2115</v>
      </c>
      <c r="C24" s="72"/>
      <c r="D24" s="72"/>
      <c r="E24" s="72"/>
      <c r="F24" s="72">
        <f t="shared" si="2"/>
        <v>0</v>
      </c>
      <c r="G24" s="72"/>
      <c r="H24" s="72"/>
      <c r="I24" s="72"/>
      <c r="J24" s="72"/>
      <c r="L24" s="374"/>
      <c r="M24" s="374"/>
      <c r="N24" s="374"/>
      <c r="O24" s="374"/>
      <c r="P24" s="374"/>
      <c r="Q24" s="374"/>
      <c r="R24" s="374"/>
      <c r="S24" s="374"/>
    </row>
    <row r="25" spans="1:19" ht="35.25" customHeight="1">
      <c r="A25" s="417" t="s">
        <v>369</v>
      </c>
      <c r="B25" s="401">
        <v>2116</v>
      </c>
      <c r="C25" s="72">
        <v>492</v>
      </c>
      <c r="D25" s="72">
        <v>1280</v>
      </c>
      <c r="E25" s="72">
        <f>ROUND('I. Фін результат'!E91*5%,0)</f>
        <v>1328</v>
      </c>
      <c r="F25" s="72">
        <f t="shared" si="2"/>
        <v>1449</v>
      </c>
      <c r="G25" s="72">
        <f>ROUND('I. Фін результат'!G91*5%,0)</f>
        <v>363</v>
      </c>
      <c r="H25" s="72">
        <f>ROUND('I. Фін результат'!H91*5%,0)</f>
        <v>362</v>
      </c>
      <c r="I25" s="72">
        <f>ROUND('I. Фін результат'!I91*5%,0)</f>
        <v>362</v>
      </c>
      <c r="J25" s="72">
        <f>ROUND('I. Фін результат'!J91*5%,0)-1</f>
        <v>362</v>
      </c>
      <c r="K25" s="321"/>
      <c r="L25" s="374"/>
      <c r="M25" s="374"/>
      <c r="N25" s="374"/>
      <c r="O25" s="374"/>
      <c r="P25" s="374"/>
      <c r="Q25" s="374"/>
      <c r="R25" s="374"/>
      <c r="S25" s="374"/>
    </row>
    <row r="26" spans="1:19" ht="35.25" customHeight="1">
      <c r="A26" s="417" t="s">
        <v>284</v>
      </c>
      <c r="B26" s="401">
        <v>2117</v>
      </c>
      <c r="C26" s="206"/>
      <c r="D26" s="72"/>
      <c r="E26" s="72"/>
      <c r="F26" s="72">
        <f t="shared" si="2"/>
        <v>0</v>
      </c>
      <c r="G26" s="72"/>
      <c r="H26" s="72"/>
      <c r="I26" s="72"/>
      <c r="J26" s="72"/>
      <c r="L26" s="374"/>
      <c r="M26" s="374"/>
      <c r="N26" s="374"/>
      <c r="O26" s="374"/>
      <c r="P26" s="374"/>
      <c r="Q26" s="374"/>
      <c r="R26" s="374"/>
      <c r="S26" s="374"/>
    </row>
    <row r="27" spans="1:19" ht="54" customHeight="1">
      <c r="A27" s="160" t="s">
        <v>370</v>
      </c>
      <c r="B27" s="158">
        <v>2120</v>
      </c>
      <c r="C27" s="205">
        <f>SUM(C28:C35)</f>
        <v>4430</v>
      </c>
      <c r="D27" s="205">
        <f t="shared" ref="D27:E27" si="3">SUM(D28:D35)</f>
        <v>4668</v>
      </c>
      <c r="E27" s="205">
        <f t="shared" si="3"/>
        <v>4846</v>
      </c>
      <c r="F27" s="101">
        <f>SUM(G27:J27)</f>
        <v>5303</v>
      </c>
      <c r="G27" s="205">
        <f>SUM(G28:G35)</f>
        <v>1322</v>
      </c>
      <c r="H27" s="205">
        <f t="shared" ref="H27" si="4">SUM(H28:H35)</f>
        <v>1319</v>
      </c>
      <c r="I27" s="205">
        <f t="shared" ref="I27" si="5">SUM(I28:I35)</f>
        <v>1321</v>
      </c>
      <c r="J27" s="205">
        <f t="shared" ref="J27" si="6">SUM(J28:J35)</f>
        <v>1341</v>
      </c>
      <c r="L27" s="374"/>
      <c r="M27" s="374"/>
      <c r="N27" s="374"/>
      <c r="O27" s="374"/>
      <c r="P27" s="374"/>
      <c r="Q27" s="374"/>
      <c r="R27" s="374"/>
      <c r="S27" s="374"/>
    </row>
    <row r="28" spans="1:19" ht="31.5" customHeight="1">
      <c r="A28" s="161" t="s">
        <v>259</v>
      </c>
      <c r="B28" s="401">
        <v>2121</v>
      </c>
      <c r="C28" s="72">
        <f>-'I. Фін результат'!C71</f>
        <v>0</v>
      </c>
      <c r="D28" s="72">
        <f>-'I. Фін результат'!D71</f>
        <v>0</v>
      </c>
      <c r="E28" s="72">
        <f>-'I. Фін результат'!E71</f>
        <v>5</v>
      </c>
      <c r="F28" s="72">
        <f>SUM(G28:J28)</f>
        <v>18</v>
      </c>
      <c r="G28" s="72">
        <f>-'I. Фін результат'!G71</f>
        <v>0</v>
      </c>
      <c r="H28" s="72">
        <f>-'I. Фін результат'!H71</f>
        <v>0</v>
      </c>
      <c r="I28" s="72">
        <f>-'I. Фін результат'!I71</f>
        <v>0</v>
      </c>
      <c r="J28" s="72">
        <f>-'I. Фін результат'!J71</f>
        <v>18</v>
      </c>
      <c r="L28" s="374"/>
      <c r="M28" s="374"/>
      <c r="N28" s="374"/>
      <c r="O28" s="374"/>
      <c r="P28" s="374"/>
      <c r="Q28" s="374"/>
      <c r="R28" s="374"/>
      <c r="S28" s="374"/>
    </row>
    <row r="29" spans="1:19" ht="35.25" customHeight="1">
      <c r="A29" s="417" t="s">
        <v>74</v>
      </c>
      <c r="B29" s="401">
        <v>2122</v>
      </c>
      <c r="C29" s="72">
        <f>ROUND('I. Фін результат'!C91*18%,0)</f>
        <v>4371</v>
      </c>
      <c r="D29" s="72">
        <v>4608</v>
      </c>
      <c r="E29" s="72">
        <f>ROUND('I. Фін результат'!E91*18%,0)</f>
        <v>4780</v>
      </c>
      <c r="F29" s="72">
        <f>SUM(G29:J29)</f>
        <v>5217</v>
      </c>
      <c r="G29" s="72">
        <f>ROUND('I. Фін результат'!G91*18%,0)</f>
        <v>1307</v>
      </c>
      <c r="H29" s="72">
        <f>ROUND('I. Фін результат'!H91*18%,0)</f>
        <v>1302</v>
      </c>
      <c r="I29" s="72">
        <f>ROUND('I. Фін результат'!I91*18%,0)</f>
        <v>1301</v>
      </c>
      <c r="J29" s="72">
        <f>ROUND('I. Фін результат'!J91*18%,0)</f>
        <v>1307</v>
      </c>
      <c r="L29" s="374"/>
      <c r="M29" s="374"/>
      <c r="N29" s="374"/>
      <c r="O29" s="374"/>
      <c r="P29" s="374"/>
      <c r="Q29" s="374"/>
      <c r="R29" s="374"/>
      <c r="S29" s="374"/>
    </row>
    <row r="30" spans="1:19" ht="30.75" customHeight="1">
      <c r="A30" s="417" t="s">
        <v>75</v>
      </c>
      <c r="B30" s="401">
        <v>2123</v>
      </c>
      <c r="C30" s="72"/>
      <c r="D30" s="72"/>
      <c r="E30" s="72"/>
      <c r="F30" s="72">
        <f t="shared" si="2"/>
        <v>0</v>
      </c>
      <c r="G30" s="72"/>
      <c r="H30" s="72"/>
      <c r="I30" s="72"/>
      <c r="J30" s="72"/>
      <c r="L30" s="374"/>
      <c r="M30" s="374"/>
      <c r="N30" s="374"/>
      <c r="O30" s="374"/>
      <c r="P30" s="374"/>
      <c r="Q30" s="374"/>
      <c r="R30" s="374"/>
      <c r="S30" s="374"/>
    </row>
    <row r="31" spans="1:19" ht="32.25" customHeight="1">
      <c r="A31" s="417" t="s">
        <v>289</v>
      </c>
      <c r="B31" s="401">
        <v>2124</v>
      </c>
      <c r="C31" s="72">
        <f>-'Розшифровка до Формування '!C39</f>
        <v>59</v>
      </c>
      <c r="D31" s="72">
        <f>-'Розшифровка до Формування '!D39</f>
        <v>60</v>
      </c>
      <c r="E31" s="72">
        <f>-'Розшифровка до Формування '!E39</f>
        <v>59</v>
      </c>
      <c r="F31" s="72">
        <f t="shared" si="2"/>
        <v>60</v>
      </c>
      <c r="G31" s="72">
        <f>-'Розшифровка до Формування '!G39</f>
        <v>15</v>
      </c>
      <c r="H31" s="72">
        <f>-'Розшифровка до Формування '!H39</f>
        <v>15</v>
      </c>
      <c r="I31" s="72">
        <f>-'Розшифровка до Формування '!I39</f>
        <v>15</v>
      </c>
      <c r="J31" s="72">
        <f>-'Розшифровка до Формування '!J39</f>
        <v>15</v>
      </c>
      <c r="L31" s="374"/>
      <c r="M31" s="374"/>
      <c r="N31" s="374"/>
      <c r="O31" s="374"/>
      <c r="P31" s="374"/>
      <c r="Q31" s="374"/>
      <c r="R31" s="374"/>
      <c r="S31" s="374"/>
    </row>
    <row r="32" spans="1:19" ht="32.25" customHeight="1">
      <c r="A32" s="417" t="s">
        <v>290</v>
      </c>
      <c r="B32" s="401">
        <v>2125</v>
      </c>
      <c r="C32" s="206"/>
      <c r="D32" s="72"/>
      <c r="E32" s="72"/>
      <c r="F32" s="72">
        <f t="shared" si="2"/>
        <v>0</v>
      </c>
      <c r="G32" s="72"/>
      <c r="H32" s="72"/>
      <c r="I32" s="72"/>
      <c r="J32" s="72"/>
      <c r="L32" s="374"/>
      <c r="M32" s="374"/>
      <c r="N32" s="374"/>
      <c r="O32" s="374"/>
      <c r="P32" s="374"/>
      <c r="Q32" s="374"/>
      <c r="R32" s="374"/>
      <c r="S32" s="374"/>
    </row>
    <row r="33" spans="1:19" ht="72.75" customHeight="1">
      <c r="A33" s="417" t="s">
        <v>445</v>
      </c>
      <c r="B33" s="401">
        <v>2126</v>
      </c>
      <c r="C33" s="72">
        <f t="shared" ref="C33:I33" si="7">-C10</f>
        <v>0</v>
      </c>
      <c r="D33" s="72">
        <f t="shared" si="7"/>
        <v>0</v>
      </c>
      <c r="E33" s="72">
        <f t="shared" si="7"/>
        <v>2</v>
      </c>
      <c r="F33" s="72">
        <f>SUM(G33:J33)</f>
        <v>8</v>
      </c>
      <c r="G33" s="72">
        <f t="shared" si="7"/>
        <v>0</v>
      </c>
      <c r="H33" s="72">
        <f t="shared" si="7"/>
        <v>2</v>
      </c>
      <c r="I33" s="72">
        <f t="shared" si="7"/>
        <v>5</v>
      </c>
      <c r="J33" s="72">
        <f>-J10</f>
        <v>1</v>
      </c>
      <c r="L33" s="374"/>
      <c r="M33" s="374"/>
      <c r="N33" s="374"/>
      <c r="O33" s="374"/>
      <c r="P33" s="374"/>
      <c r="Q33" s="374"/>
      <c r="R33" s="374"/>
      <c r="S33" s="374"/>
    </row>
    <row r="34" spans="1:19" ht="36.75" customHeight="1">
      <c r="A34" s="417" t="s">
        <v>297</v>
      </c>
      <c r="B34" s="401">
        <v>2127</v>
      </c>
      <c r="C34" s="206"/>
      <c r="D34" s="72"/>
      <c r="E34" s="72"/>
      <c r="F34" s="72">
        <f t="shared" si="2"/>
        <v>0</v>
      </c>
      <c r="G34" s="72"/>
      <c r="H34" s="72"/>
      <c r="I34" s="72"/>
      <c r="J34" s="72"/>
      <c r="L34" s="374"/>
      <c r="M34" s="374"/>
      <c r="N34" s="374"/>
      <c r="O34" s="374"/>
      <c r="P34" s="374"/>
      <c r="Q34" s="374"/>
      <c r="R34" s="374"/>
      <c r="S34" s="374"/>
    </row>
    <row r="35" spans="1:19" ht="39.75" customHeight="1">
      <c r="A35" s="417" t="s">
        <v>284</v>
      </c>
      <c r="B35" s="401">
        <v>2128</v>
      </c>
      <c r="C35" s="206"/>
      <c r="D35" s="72"/>
      <c r="E35" s="72"/>
      <c r="F35" s="72">
        <f t="shared" si="2"/>
        <v>0</v>
      </c>
      <c r="G35" s="72"/>
      <c r="H35" s="72"/>
      <c r="I35" s="72"/>
      <c r="J35" s="72"/>
      <c r="L35" s="374"/>
      <c r="M35" s="374"/>
      <c r="N35" s="374"/>
      <c r="O35" s="374"/>
      <c r="P35" s="374"/>
      <c r="Q35" s="374"/>
      <c r="R35" s="374"/>
      <c r="S35" s="374"/>
    </row>
    <row r="36" spans="1:19" s="30" customFormat="1" ht="56.25" customHeight="1">
      <c r="A36" s="160" t="s">
        <v>371</v>
      </c>
      <c r="B36" s="162">
        <v>2130</v>
      </c>
      <c r="C36" s="205">
        <f>SUM(C37:C39)</f>
        <v>4906</v>
      </c>
      <c r="D36" s="205">
        <f t="shared" ref="D36:H36" si="8">SUM(D37:D39)</f>
        <v>5441</v>
      </c>
      <c r="E36" s="205">
        <f t="shared" si="8"/>
        <v>5499</v>
      </c>
      <c r="F36" s="101">
        <f t="shared" si="2"/>
        <v>6041</v>
      </c>
      <c r="G36" s="205">
        <f t="shared" si="8"/>
        <v>1514</v>
      </c>
      <c r="H36" s="205">
        <f t="shared" si="8"/>
        <v>1509</v>
      </c>
      <c r="I36" s="205">
        <f>SUM(I37:I39)</f>
        <v>1504</v>
      </c>
      <c r="J36" s="205">
        <f t="shared" ref="J36" si="9">SUM(J37:J39)</f>
        <v>1514</v>
      </c>
      <c r="K36" s="25"/>
      <c r="L36" s="374"/>
      <c r="M36" s="374"/>
      <c r="N36" s="374"/>
      <c r="O36" s="374"/>
      <c r="P36" s="374"/>
      <c r="Q36" s="374"/>
      <c r="R36" s="374"/>
      <c r="S36" s="374"/>
    </row>
    <row r="37" spans="1:19" ht="32.25" customHeight="1">
      <c r="A37" s="417" t="s">
        <v>285</v>
      </c>
      <c r="B37" s="401">
        <v>2131</v>
      </c>
      <c r="C37" s="206"/>
      <c r="D37" s="72"/>
      <c r="E37" s="72"/>
      <c r="F37" s="72">
        <f t="shared" si="2"/>
        <v>0</v>
      </c>
      <c r="G37" s="72"/>
      <c r="H37" s="72"/>
      <c r="I37" s="72"/>
      <c r="J37" s="72"/>
      <c r="L37" s="374"/>
      <c r="M37" s="374"/>
      <c r="N37" s="374"/>
      <c r="O37" s="374"/>
      <c r="P37" s="374"/>
      <c r="Q37" s="374"/>
      <c r="R37" s="374"/>
      <c r="S37" s="374"/>
    </row>
    <row r="38" spans="1:19" ht="44.25" customHeight="1">
      <c r="A38" s="417" t="s">
        <v>286</v>
      </c>
      <c r="B38" s="401">
        <v>2132</v>
      </c>
      <c r="C38" s="72">
        <f>'I. Фін результат'!C92</f>
        <v>4906</v>
      </c>
      <c r="D38" s="72">
        <f>'I. Фін результат'!D92</f>
        <v>5441</v>
      </c>
      <c r="E38" s="72">
        <f>'I. Фін результат'!E92</f>
        <v>5499</v>
      </c>
      <c r="F38" s="72">
        <f t="shared" si="2"/>
        <v>6041</v>
      </c>
      <c r="G38" s="72">
        <f>'I. Фін результат'!G92</f>
        <v>1514</v>
      </c>
      <c r="H38" s="72">
        <f>'I. Фін результат'!H92</f>
        <v>1509</v>
      </c>
      <c r="I38" s="72">
        <f>'I. Фін результат'!I92</f>
        <v>1504</v>
      </c>
      <c r="J38" s="72">
        <f>'I. Фін результат'!J92</f>
        <v>1514</v>
      </c>
      <c r="K38" s="321"/>
      <c r="L38" s="374"/>
      <c r="M38" s="374"/>
      <c r="N38" s="374"/>
      <c r="O38" s="374"/>
      <c r="P38" s="374"/>
      <c r="Q38" s="374"/>
      <c r="R38" s="374"/>
      <c r="S38" s="374"/>
    </row>
    <row r="39" spans="1:19" ht="33.75" customHeight="1">
      <c r="A39" s="417" t="s">
        <v>287</v>
      </c>
      <c r="B39" s="401">
        <v>2133</v>
      </c>
      <c r="C39" s="206"/>
      <c r="D39" s="72">
        <v>0</v>
      </c>
      <c r="E39" s="72"/>
      <c r="F39" s="72">
        <f>SUM(G39:J39)</f>
        <v>0</v>
      </c>
      <c r="G39" s="72"/>
      <c r="H39" s="72"/>
      <c r="I39" s="72"/>
      <c r="J39" s="72"/>
      <c r="L39" s="374"/>
      <c r="M39" s="374"/>
      <c r="N39" s="374"/>
      <c r="O39" s="374"/>
      <c r="P39" s="374"/>
      <c r="Q39" s="374"/>
      <c r="R39" s="374"/>
      <c r="S39" s="374"/>
    </row>
    <row r="40" spans="1:19" s="29" customFormat="1" ht="32.25" customHeight="1">
      <c r="A40" s="160" t="s">
        <v>288</v>
      </c>
      <c r="B40" s="162">
        <v>2140</v>
      </c>
      <c r="C40" s="205">
        <f>SUM(C41:C42)</f>
        <v>0</v>
      </c>
      <c r="D40" s="205">
        <f t="shared" ref="D40:J40" si="10">SUM(D41:D42)</f>
        <v>0</v>
      </c>
      <c r="E40" s="205">
        <f t="shared" si="10"/>
        <v>0</v>
      </c>
      <c r="F40" s="72">
        <f t="shared" ref="F40:F42" si="11">SUM(G40:J40)</f>
        <v>0</v>
      </c>
      <c r="G40" s="205">
        <f t="shared" si="10"/>
        <v>0</v>
      </c>
      <c r="H40" s="205">
        <f t="shared" si="10"/>
        <v>0</v>
      </c>
      <c r="I40" s="205">
        <f t="shared" si="10"/>
        <v>0</v>
      </c>
      <c r="J40" s="205">
        <f t="shared" si="10"/>
        <v>0</v>
      </c>
      <c r="L40" s="374"/>
      <c r="M40" s="374"/>
      <c r="N40" s="374"/>
      <c r="O40" s="374"/>
      <c r="P40" s="374"/>
      <c r="Q40" s="374"/>
      <c r="R40" s="374"/>
      <c r="S40" s="374"/>
    </row>
    <row r="41" spans="1:19" ht="59.25" customHeight="1">
      <c r="A41" s="161" t="s">
        <v>250</v>
      </c>
      <c r="B41" s="28">
        <v>2141</v>
      </c>
      <c r="C41" s="206"/>
      <c r="D41" s="72"/>
      <c r="E41" s="72"/>
      <c r="F41" s="72">
        <f t="shared" si="11"/>
        <v>0</v>
      </c>
      <c r="G41" s="72"/>
      <c r="H41" s="72"/>
      <c r="I41" s="72"/>
      <c r="J41" s="72"/>
      <c r="L41" s="374"/>
      <c r="M41" s="374"/>
      <c r="N41" s="374"/>
      <c r="O41" s="374"/>
      <c r="P41" s="374"/>
      <c r="Q41" s="374"/>
      <c r="R41" s="374"/>
      <c r="S41" s="374"/>
    </row>
    <row r="42" spans="1:19" ht="39" customHeight="1">
      <c r="A42" s="161" t="s">
        <v>446</v>
      </c>
      <c r="B42" s="28">
        <v>2142</v>
      </c>
      <c r="C42" s="206"/>
      <c r="D42" s="72"/>
      <c r="E42" s="72"/>
      <c r="F42" s="72">
        <f t="shared" si="11"/>
        <v>0</v>
      </c>
      <c r="G42" s="72"/>
      <c r="H42" s="72"/>
      <c r="I42" s="72"/>
      <c r="J42" s="72"/>
      <c r="L42" s="374"/>
      <c r="M42" s="374"/>
      <c r="N42" s="374"/>
      <c r="O42" s="374"/>
      <c r="P42" s="374"/>
      <c r="Q42" s="374"/>
      <c r="R42" s="374"/>
      <c r="S42" s="374"/>
    </row>
    <row r="43" spans="1:19" s="29" customFormat="1" ht="39.75" customHeight="1">
      <c r="A43" s="160" t="s">
        <v>338</v>
      </c>
      <c r="B43" s="162">
        <v>2200</v>
      </c>
      <c r="C43" s="205">
        <f>SUM(C19,C27,C36,C40)</f>
        <v>11060</v>
      </c>
      <c r="D43" s="205">
        <f t="shared" ref="D43:J43" si="12">SUM(D19,D27,D36,D40)</f>
        <v>12729</v>
      </c>
      <c r="E43" s="205">
        <f t="shared" si="12"/>
        <v>12923</v>
      </c>
      <c r="F43" s="101">
        <f>SUM(G43:J43)</f>
        <v>14093</v>
      </c>
      <c r="G43" s="205">
        <f t="shared" si="12"/>
        <v>3539</v>
      </c>
      <c r="H43" s="205">
        <f t="shared" si="12"/>
        <v>3465</v>
      </c>
      <c r="I43" s="205">
        <f t="shared" si="12"/>
        <v>3532</v>
      </c>
      <c r="J43" s="205">
        <f t="shared" si="12"/>
        <v>3557</v>
      </c>
      <c r="K43" s="25"/>
      <c r="L43" s="374"/>
      <c r="M43" s="374"/>
      <c r="N43" s="374"/>
      <c r="O43" s="374"/>
      <c r="P43" s="374"/>
      <c r="Q43" s="374"/>
      <c r="R43" s="374"/>
      <c r="S43" s="374"/>
    </row>
    <row r="44" spans="1:19" s="29" customFormat="1" ht="20.100000000000001" customHeight="1">
      <c r="A44" s="163"/>
      <c r="B44" s="26"/>
      <c r="C44" s="97"/>
      <c r="D44" s="98"/>
      <c r="E44" s="98"/>
      <c r="F44" s="97"/>
      <c r="G44" s="98"/>
      <c r="H44" s="98"/>
      <c r="I44" s="98"/>
      <c r="J44" s="98"/>
    </row>
    <row r="45" spans="1:19" s="29" customFormat="1" ht="1.5" customHeight="1">
      <c r="A45" s="163"/>
      <c r="B45" s="26"/>
      <c r="C45" s="97"/>
      <c r="D45" s="98"/>
      <c r="E45" s="98"/>
      <c r="F45" s="97"/>
      <c r="G45" s="98"/>
      <c r="H45" s="98"/>
      <c r="I45" s="98"/>
      <c r="J45" s="98"/>
    </row>
    <row r="46" spans="1:19" s="21" customFormat="1" ht="40.5" customHeight="1">
      <c r="A46" s="154" t="s">
        <v>501</v>
      </c>
      <c r="B46" s="164"/>
      <c r="C46" s="509" t="s">
        <v>86</v>
      </c>
      <c r="D46" s="510"/>
      <c r="E46" s="510"/>
      <c r="F46" s="510"/>
      <c r="G46" s="165"/>
      <c r="H46" s="468" t="s">
        <v>528</v>
      </c>
      <c r="I46" s="468"/>
      <c r="J46" s="468"/>
    </row>
    <row r="47" spans="1:19" s="24" customFormat="1" ht="31.5" customHeight="1">
      <c r="A47" s="156" t="s">
        <v>366</v>
      </c>
      <c r="B47" s="21"/>
      <c r="C47" s="504" t="s">
        <v>69</v>
      </c>
      <c r="D47" s="504"/>
      <c r="E47" s="504"/>
      <c r="F47" s="504"/>
      <c r="G47" s="166"/>
      <c r="H47" s="465" t="s">
        <v>434</v>
      </c>
      <c r="I47" s="465"/>
      <c r="J47" s="465"/>
    </row>
    <row r="48" spans="1:19" s="26" customFormat="1">
      <c r="A48" s="31"/>
      <c r="F48" s="25"/>
      <c r="G48" s="25"/>
      <c r="H48" s="25"/>
      <c r="I48" s="25"/>
      <c r="J48" s="25"/>
      <c r="K48" s="25"/>
      <c r="L48" s="25"/>
    </row>
    <row r="49" spans="1:12" s="26" customFormat="1">
      <c r="A49" s="31"/>
      <c r="F49" s="25"/>
      <c r="G49" s="25"/>
      <c r="H49" s="25"/>
      <c r="I49" s="25"/>
      <c r="J49" s="25"/>
      <c r="K49" s="25"/>
      <c r="L49" s="25"/>
    </row>
    <row r="50" spans="1:12" s="26" customFormat="1">
      <c r="A50" s="31"/>
      <c r="F50" s="25"/>
      <c r="G50" s="25"/>
      <c r="H50" s="25"/>
      <c r="I50" s="25"/>
      <c r="J50" s="25"/>
      <c r="K50" s="25"/>
      <c r="L50" s="25"/>
    </row>
    <row r="51" spans="1:12" s="26" customFormat="1">
      <c r="A51" s="31"/>
      <c r="F51" s="25"/>
      <c r="G51" s="25"/>
      <c r="H51" s="25"/>
      <c r="I51" s="25"/>
      <c r="J51" s="25"/>
      <c r="K51" s="25"/>
      <c r="L51" s="25"/>
    </row>
    <row r="52" spans="1:12" s="26" customFormat="1">
      <c r="A52" s="31"/>
      <c r="F52" s="25"/>
      <c r="G52" s="25"/>
      <c r="H52" s="25"/>
      <c r="I52" s="25"/>
      <c r="J52" s="25"/>
      <c r="K52" s="25"/>
      <c r="L52" s="25"/>
    </row>
    <row r="53" spans="1:12" s="26" customFormat="1">
      <c r="A53" s="31"/>
      <c r="F53" s="25"/>
      <c r="G53" s="25"/>
      <c r="H53" s="25"/>
      <c r="I53" s="25"/>
      <c r="J53" s="25"/>
      <c r="K53" s="25"/>
      <c r="L53" s="25"/>
    </row>
    <row r="54" spans="1:12" s="26" customFormat="1">
      <c r="A54" s="31"/>
      <c r="F54" s="25"/>
      <c r="G54" s="25"/>
      <c r="H54" s="25"/>
      <c r="I54" s="25"/>
      <c r="J54" s="25"/>
      <c r="K54" s="25"/>
      <c r="L54" s="25"/>
    </row>
    <row r="55" spans="1:12" s="26" customFormat="1">
      <c r="A55" s="31"/>
      <c r="F55" s="25"/>
      <c r="G55" s="25"/>
      <c r="H55" s="25"/>
      <c r="I55" s="25"/>
      <c r="J55" s="25"/>
      <c r="K55" s="25"/>
      <c r="L55" s="25"/>
    </row>
    <row r="56" spans="1:12" s="26" customFormat="1">
      <c r="A56" s="31"/>
      <c r="F56" s="25"/>
      <c r="G56" s="25"/>
      <c r="H56" s="25"/>
      <c r="I56" s="25"/>
      <c r="J56" s="25"/>
      <c r="K56" s="25"/>
      <c r="L56" s="25"/>
    </row>
    <row r="57" spans="1:12" s="26" customFormat="1">
      <c r="A57" s="31"/>
      <c r="F57" s="25"/>
      <c r="G57" s="25"/>
      <c r="H57" s="25"/>
      <c r="I57" s="25"/>
      <c r="J57" s="25"/>
      <c r="K57" s="25"/>
      <c r="L57" s="25"/>
    </row>
    <row r="58" spans="1:12" s="26" customFormat="1">
      <c r="A58" s="31"/>
      <c r="F58" s="25"/>
      <c r="G58" s="25"/>
      <c r="H58" s="25"/>
      <c r="I58" s="25"/>
      <c r="J58" s="25"/>
      <c r="K58" s="25"/>
      <c r="L58" s="25"/>
    </row>
    <row r="59" spans="1:12" s="26" customFormat="1">
      <c r="A59" s="31"/>
      <c r="F59" s="25"/>
      <c r="G59" s="25"/>
      <c r="H59" s="25"/>
      <c r="I59" s="25"/>
      <c r="J59" s="25"/>
      <c r="K59" s="25"/>
      <c r="L59" s="25"/>
    </row>
    <row r="60" spans="1:12" s="26" customFormat="1">
      <c r="A60" s="31"/>
      <c r="F60" s="25"/>
      <c r="G60" s="25"/>
      <c r="H60" s="25"/>
      <c r="I60" s="25"/>
      <c r="J60" s="25"/>
      <c r="K60" s="25"/>
      <c r="L60" s="25"/>
    </row>
    <row r="61" spans="1:12" s="26" customFormat="1">
      <c r="A61" s="31"/>
      <c r="F61" s="25"/>
      <c r="G61" s="25"/>
      <c r="H61" s="25"/>
      <c r="I61" s="25"/>
      <c r="J61" s="25"/>
      <c r="K61" s="25"/>
      <c r="L61" s="25"/>
    </row>
    <row r="62" spans="1:12" s="26" customFormat="1">
      <c r="A62" s="31"/>
      <c r="F62" s="25"/>
      <c r="G62" s="25"/>
      <c r="H62" s="25"/>
      <c r="I62" s="25"/>
      <c r="J62" s="25"/>
      <c r="K62" s="25"/>
      <c r="L62" s="25"/>
    </row>
    <row r="63" spans="1:12" s="26" customFormat="1">
      <c r="A63" s="31"/>
      <c r="F63" s="25"/>
      <c r="G63" s="25"/>
      <c r="H63" s="25"/>
      <c r="I63" s="25"/>
      <c r="J63" s="25"/>
      <c r="K63" s="25"/>
      <c r="L63" s="25"/>
    </row>
    <row r="64" spans="1:12" s="26" customFormat="1">
      <c r="A64" s="31"/>
      <c r="F64" s="25"/>
      <c r="G64" s="25"/>
      <c r="H64" s="25"/>
      <c r="I64" s="25"/>
      <c r="J64" s="25"/>
      <c r="K64" s="25"/>
      <c r="L64" s="25"/>
    </row>
    <row r="65" spans="1:12" s="26" customFormat="1">
      <c r="A65" s="31"/>
      <c r="F65" s="25"/>
      <c r="G65" s="25"/>
      <c r="H65" s="25"/>
      <c r="I65" s="25"/>
      <c r="J65" s="25"/>
      <c r="K65" s="25"/>
      <c r="L65" s="25"/>
    </row>
    <row r="66" spans="1:12" s="26" customFormat="1">
      <c r="A66" s="31"/>
      <c r="F66" s="25"/>
      <c r="G66" s="25"/>
      <c r="H66" s="25"/>
      <c r="I66" s="25"/>
      <c r="J66" s="25"/>
      <c r="K66" s="25"/>
      <c r="L66" s="25"/>
    </row>
    <row r="67" spans="1:12" s="26" customFormat="1">
      <c r="A67" s="31"/>
      <c r="F67" s="25"/>
      <c r="G67" s="25"/>
      <c r="H67" s="25"/>
      <c r="I67" s="25"/>
      <c r="J67" s="25"/>
      <c r="K67" s="25"/>
      <c r="L67" s="25"/>
    </row>
    <row r="68" spans="1:12" s="26" customFormat="1">
      <c r="A68" s="31"/>
      <c r="F68" s="25"/>
      <c r="G68" s="25"/>
      <c r="H68" s="25"/>
      <c r="I68" s="25"/>
      <c r="J68" s="25"/>
      <c r="K68" s="25"/>
      <c r="L68" s="25"/>
    </row>
    <row r="69" spans="1:12" s="26" customFormat="1">
      <c r="A69" s="31"/>
      <c r="F69" s="25"/>
      <c r="G69" s="25"/>
      <c r="H69" s="25"/>
      <c r="I69" s="25"/>
      <c r="J69" s="25"/>
      <c r="K69" s="25"/>
      <c r="L69" s="25"/>
    </row>
    <row r="70" spans="1:12" s="26" customFormat="1">
      <c r="A70" s="31"/>
      <c r="F70" s="25"/>
      <c r="G70" s="25"/>
      <c r="H70" s="25"/>
      <c r="I70" s="25"/>
      <c r="J70" s="25"/>
      <c r="K70" s="25"/>
      <c r="L70" s="25"/>
    </row>
    <row r="71" spans="1:12" s="26" customFormat="1">
      <c r="A71" s="31"/>
      <c r="F71" s="25"/>
      <c r="G71" s="25"/>
      <c r="H71" s="25"/>
      <c r="I71" s="25"/>
      <c r="J71" s="25"/>
      <c r="K71" s="25"/>
      <c r="L71" s="25"/>
    </row>
    <row r="72" spans="1:12" s="26" customFormat="1">
      <c r="A72" s="31"/>
      <c r="F72" s="25"/>
      <c r="G72" s="25"/>
      <c r="H72" s="25"/>
      <c r="I72" s="25"/>
      <c r="J72" s="25"/>
      <c r="K72" s="25"/>
      <c r="L72" s="25"/>
    </row>
    <row r="73" spans="1:12" s="26" customFormat="1">
      <c r="A73" s="31"/>
      <c r="F73" s="25"/>
      <c r="G73" s="25"/>
      <c r="H73" s="25"/>
      <c r="I73" s="25"/>
      <c r="J73" s="25"/>
      <c r="K73" s="25"/>
      <c r="L73" s="25"/>
    </row>
    <row r="74" spans="1:12" s="26" customFormat="1">
      <c r="A74" s="31"/>
      <c r="F74" s="25"/>
      <c r="G74" s="25"/>
      <c r="H74" s="25"/>
      <c r="I74" s="25"/>
      <c r="J74" s="25"/>
      <c r="K74" s="25"/>
      <c r="L74" s="25"/>
    </row>
    <row r="75" spans="1:12" s="26" customFormat="1">
      <c r="A75" s="31"/>
      <c r="F75" s="25"/>
      <c r="G75" s="25"/>
      <c r="H75" s="25"/>
      <c r="I75" s="25"/>
      <c r="J75" s="25"/>
      <c r="K75" s="25"/>
      <c r="L75" s="25"/>
    </row>
    <row r="76" spans="1:12" s="26" customFormat="1">
      <c r="A76" s="31"/>
      <c r="F76" s="25"/>
      <c r="G76" s="25"/>
      <c r="H76" s="25"/>
      <c r="I76" s="25"/>
      <c r="J76" s="25"/>
      <c r="K76" s="25"/>
      <c r="L76" s="25"/>
    </row>
    <row r="77" spans="1:12" s="26" customFormat="1">
      <c r="A77" s="31"/>
      <c r="F77" s="25"/>
      <c r="G77" s="25"/>
      <c r="H77" s="25"/>
      <c r="I77" s="25"/>
      <c r="J77" s="25"/>
      <c r="K77" s="25"/>
      <c r="L77" s="25"/>
    </row>
    <row r="78" spans="1:12" s="26" customFormat="1">
      <c r="A78" s="31"/>
      <c r="F78" s="25"/>
      <c r="G78" s="25"/>
      <c r="H78" s="25"/>
      <c r="I78" s="25"/>
      <c r="J78" s="25"/>
      <c r="K78" s="25"/>
      <c r="L78" s="25"/>
    </row>
    <row r="79" spans="1:12" s="26" customFormat="1">
      <c r="A79" s="31"/>
      <c r="F79" s="25"/>
      <c r="G79" s="25"/>
      <c r="H79" s="25"/>
      <c r="I79" s="25"/>
      <c r="J79" s="25"/>
      <c r="K79" s="25"/>
      <c r="L79" s="25"/>
    </row>
    <row r="80" spans="1:12" s="26" customFormat="1">
      <c r="A80" s="31"/>
      <c r="F80" s="25"/>
      <c r="G80" s="25"/>
      <c r="H80" s="25"/>
      <c r="I80" s="25"/>
      <c r="J80" s="25"/>
      <c r="K80" s="25"/>
      <c r="L80" s="25"/>
    </row>
    <row r="81" spans="1:12" s="26" customFormat="1">
      <c r="A81" s="31"/>
      <c r="F81" s="25"/>
      <c r="G81" s="25"/>
      <c r="H81" s="25"/>
      <c r="I81" s="25"/>
      <c r="J81" s="25"/>
      <c r="K81" s="25"/>
      <c r="L81" s="25"/>
    </row>
    <row r="82" spans="1:12" s="26" customFormat="1">
      <c r="A82" s="31"/>
      <c r="F82" s="25"/>
      <c r="G82" s="25"/>
      <c r="H82" s="25"/>
      <c r="I82" s="25"/>
      <c r="J82" s="25"/>
      <c r="K82" s="25"/>
      <c r="L82" s="25"/>
    </row>
    <row r="83" spans="1:12" s="26" customFormat="1">
      <c r="A83" s="31"/>
      <c r="F83" s="25"/>
      <c r="G83" s="25"/>
      <c r="H83" s="25"/>
      <c r="I83" s="25"/>
      <c r="J83" s="25"/>
      <c r="K83" s="25"/>
      <c r="L83" s="25"/>
    </row>
    <row r="84" spans="1:12" s="26" customFormat="1">
      <c r="A84" s="31"/>
      <c r="F84" s="25"/>
      <c r="G84" s="25"/>
      <c r="H84" s="25"/>
      <c r="I84" s="25"/>
      <c r="J84" s="25"/>
      <c r="K84" s="25"/>
      <c r="L84" s="25"/>
    </row>
    <row r="85" spans="1:12" s="26" customFormat="1">
      <c r="A85" s="31"/>
      <c r="F85" s="25"/>
      <c r="G85" s="25"/>
      <c r="H85" s="25"/>
      <c r="I85" s="25"/>
      <c r="J85" s="25"/>
      <c r="K85" s="25"/>
      <c r="L85" s="25"/>
    </row>
    <row r="86" spans="1:12" s="26" customFormat="1">
      <c r="A86" s="31"/>
      <c r="F86" s="25"/>
      <c r="G86" s="25"/>
      <c r="H86" s="25"/>
      <c r="I86" s="25"/>
      <c r="J86" s="25"/>
      <c r="K86" s="25"/>
      <c r="L86" s="25"/>
    </row>
    <row r="87" spans="1:12" s="26" customFormat="1">
      <c r="A87" s="31"/>
      <c r="F87" s="25"/>
      <c r="G87" s="25"/>
      <c r="H87" s="25"/>
      <c r="I87" s="25"/>
      <c r="J87" s="25"/>
      <c r="K87" s="25"/>
      <c r="L87" s="25"/>
    </row>
    <row r="88" spans="1:12" s="26" customFormat="1">
      <c r="A88" s="31"/>
      <c r="F88" s="25"/>
      <c r="G88" s="25"/>
      <c r="H88" s="25"/>
      <c r="I88" s="25"/>
      <c r="J88" s="25"/>
      <c r="K88" s="25"/>
      <c r="L88" s="25"/>
    </row>
    <row r="89" spans="1:12" s="26" customFormat="1">
      <c r="A89" s="31"/>
      <c r="F89" s="25"/>
      <c r="G89" s="25"/>
      <c r="H89" s="25"/>
      <c r="I89" s="25"/>
      <c r="J89" s="25"/>
      <c r="K89" s="25"/>
      <c r="L89" s="25"/>
    </row>
    <row r="90" spans="1:12" s="26" customFormat="1">
      <c r="A90" s="31"/>
      <c r="F90" s="25"/>
      <c r="G90" s="25"/>
      <c r="H90" s="25"/>
      <c r="I90" s="25"/>
      <c r="J90" s="25"/>
      <c r="K90" s="25"/>
      <c r="L90" s="25"/>
    </row>
    <row r="91" spans="1:12" s="26" customFormat="1">
      <c r="A91" s="31"/>
      <c r="F91" s="25"/>
      <c r="G91" s="25"/>
      <c r="H91" s="25"/>
      <c r="I91" s="25"/>
      <c r="J91" s="25"/>
      <c r="K91" s="25"/>
      <c r="L91" s="25"/>
    </row>
    <row r="92" spans="1:12" s="26" customFormat="1">
      <c r="A92" s="31"/>
      <c r="F92" s="25"/>
      <c r="G92" s="25"/>
      <c r="H92" s="25"/>
      <c r="I92" s="25"/>
      <c r="J92" s="25"/>
      <c r="K92" s="25"/>
      <c r="L92" s="25"/>
    </row>
    <row r="93" spans="1:12" s="26" customFormat="1">
      <c r="A93" s="31"/>
      <c r="F93" s="25"/>
      <c r="G93" s="25"/>
      <c r="H93" s="25"/>
      <c r="I93" s="25"/>
      <c r="J93" s="25"/>
      <c r="K93" s="25"/>
      <c r="L93" s="25"/>
    </row>
    <row r="94" spans="1:12" s="26" customFormat="1">
      <c r="A94" s="31"/>
      <c r="F94" s="25"/>
      <c r="G94" s="25"/>
      <c r="H94" s="25"/>
      <c r="I94" s="25"/>
      <c r="J94" s="25"/>
      <c r="K94" s="25"/>
      <c r="L94" s="25"/>
    </row>
    <row r="95" spans="1:12" s="26" customFormat="1">
      <c r="A95" s="31"/>
      <c r="F95" s="25"/>
      <c r="G95" s="25"/>
      <c r="H95" s="25"/>
      <c r="I95" s="25"/>
      <c r="J95" s="25"/>
      <c r="K95" s="25"/>
      <c r="L95" s="25"/>
    </row>
    <row r="96" spans="1:12" s="26" customFormat="1">
      <c r="A96" s="31"/>
      <c r="F96" s="25"/>
      <c r="G96" s="25"/>
      <c r="H96" s="25"/>
      <c r="I96" s="25"/>
      <c r="J96" s="25"/>
      <c r="K96" s="25"/>
      <c r="L96" s="25"/>
    </row>
    <row r="97" spans="1:12" s="26" customFormat="1">
      <c r="A97" s="31"/>
      <c r="F97" s="25"/>
      <c r="G97" s="25"/>
      <c r="H97" s="25"/>
      <c r="I97" s="25"/>
      <c r="J97" s="25"/>
      <c r="K97" s="25"/>
      <c r="L97" s="25"/>
    </row>
    <row r="98" spans="1:12" s="26" customFormat="1">
      <c r="A98" s="31"/>
      <c r="F98" s="25"/>
      <c r="G98" s="25"/>
      <c r="H98" s="25"/>
      <c r="I98" s="25"/>
      <c r="J98" s="25"/>
      <c r="K98" s="25"/>
      <c r="L98" s="25"/>
    </row>
    <row r="99" spans="1:12" s="26" customFormat="1">
      <c r="A99" s="31"/>
      <c r="F99" s="25"/>
      <c r="G99" s="25"/>
      <c r="H99" s="25"/>
      <c r="I99" s="25"/>
      <c r="J99" s="25"/>
      <c r="K99" s="25"/>
      <c r="L99" s="25"/>
    </row>
    <row r="100" spans="1:12" s="26" customFormat="1">
      <c r="A100" s="31"/>
      <c r="F100" s="25"/>
      <c r="G100" s="25"/>
      <c r="H100" s="25"/>
      <c r="I100" s="25"/>
      <c r="J100" s="25"/>
      <c r="K100" s="25"/>
      <c r="L100" s="25"/>
    </row>
    <row r="101" spans="1:12" s="26" customFormat="1">
      <c r="A101" s="31"/>
      <c r="F101" s="25"/>
      <c r="G101" s="25"/>
      <c r="H101" s="25"/>
      <c r="I101" s="25"/>
      <c r="J101" s="25"/>
      <c r="K101" s="25"/>
      <c r="L101" s="25"/>
    </row>
    <row r="102" spans="1:12" s="26" customFormat="1">
      <c r="A102" s="31"/>
      <c r="F102" s="25"/>
      <c r="G102" s="25"/>
      <c r="H102" s="25"/>
      <c r="I102" s="25"/>
      <c r="J102" s="25"/>
      <c r="K102" s="25"/>
      <c r="L102" s="25"/>
    </row>
    <row r="103" spans="1:12" s="26" customFormat="1">
      <c r="A103" s="31"/>
      <c r="F103" s="25"/>
      <c r="G103" s="25"/>
      <c r="H103" s="25"/>
      <c r="I103" s="25"/>
      <c r="J103" s="25"/>
      <c r="K103" s="25"/>
      <c r="L103" s="25"/>
    </row>
    <row r="104" spans="1:12" s="26" customFormat="1">
      <c r="A104" s="31"/>
      <c r="F104" s="25"/>
      <c r="G104" s="25"/>
      <c r="H104" s="25"/>
      <c r="I104" s="25"/>
      <c r="J104" s="25"/>
      <c r="K104" s="25"/>
      <c r="L104" s="25"/>
    </row>
    <row r="105" spans="1:12" s="26" customFormat="1">
      <c r="A105" s="31"/>
      <c r="F105" s="25"/>
      <c r="G105" s="25"/>
      <c r="H105" s="25"/>
      <c r="I105" s="25"/>
      <c r="J105" s="25"/>
      <c r="K105" s="25"/>
      <c r="L105" s="25"/>
    </row>
    <row r="106" spans="1:12" s="26" customFormat="1">
      <c r="A106" s="31"/>
      <c r="F106" s="25"/>
      <c r="G106" s="25"/>
      <c r="H106" s="25"/>
      <c r="I106" s="25"/>
      <c r="J106" s="25"/>
      <c r="K106" s="25"/>
      <c r="L106" s="25"/>
    </row>
    <row r="107" spans="1:12" s="26" customFormat="1">
      <c r="A107" s="31"/>
      <c r="F107" s="25"/>
      <c r="G107" s="25"/>
      <c r="H107" s="25"/>
      <c r="I107" s="25"/>
      <c r="J107" s="25"/>
      <c r="K107" s="25"/>
      <c r="L107" s="25"/>
    </row>
    <row r="108" spans="1:12" s="26" customFormat="1">
      <c r="A108" s="31"/>
      <c r="F108" s="25"/>
      <c r="G108" s="25"/>
      <c r="H108" s="25"/>
      <c r="I108" s="25"/>
      <c r="J108" s="25"/>
      <c r="K108" s="25"/>
      <c r="L108" s="25"/>
    </row>
    <row r="109" spans="1:12" s="26" customFormat="1">
      <c r="A109" s="31"/>
      <c r="F109" s="25"/>
      <c r="G109" s="25"/>
      <c r="H109" s="25"/>
      <c r="I109" s="25"/>
      <c r="J109" s="25"/>
      <c r="K109" s="25"/>
      <c r="L109" s="25"/>
    </row>
    <row r="110" spans="1:12" s="26" customFormat="1">
      <c r="A110" s="31"/>
      <c r="F110" s="25"/>
      <c r="G110" s="25"/>
      <c r="H110" s="25"/>
      <c r="I110" s="25"/>
      <c r="J110" s="25"/>
      <c r="K110" s="25"/>
      <c r="L110" s="25"/>
    </row>
    <row r="111" spans="1:12" s="26" customFormat="1">
      <c r="A111" s="31"/>
      <c r="F111" s="25"/>
      <c r="G111" s="25"/>
      <c r="H111" s="25"/>
      <c r="I111" s="25"/>
      <c r="J111" s="25"/>
      <c r="K111" s="25"/>
      <c r="L111" s="25"/>
    </row>
    <row r="112" spans="1:12" s="26" customFormat="1">
      <c r="A112" s="31"/>
      <c r="F112" s="25"/>
      <c r="G112" s="25"/>
      <c r="H112" s="25"/>
      <c r="I112" s="25"/>
      <c r="J112" s="25"/>
      <c r="K112" s="25"/>
      <c r="L112" s="25"/>
    </row>
    <row r="113" spans="1:12" s="26" customFormat="1">
      <c r="A113" s="31"/>
      <c r="F113" s="25"/>
      <c r="G113" s="25"/>
      <c r="H113" s="25"/>
      <c r="I113" s="25"/>
      <c r="J113" s="25"/>
      <c r="K113" s="25"/>
      <c r="L113" s="25"/>
    </row>
    <row r="114" spans="1:12" s="26" customFormat="1">
      <c r="A114" s="31"/>
      <c r="F114" s="25"/>
      <c r="G114" s="25"/>
      <c r="H114" s="25"/>
      <c r="I114" s="25"/>
      <c r="J114" s="25"/>
      <c r="K114" s="25"/>
      <c r="L114" s="25"/>
    </row>
    <row r="115" spans="1:12" s="26" customFormat="1">
      <c r="A115" s="31"/>
      <c r="F115" s="25"/>
      <c r="G115" s="25"/>
      <c r="H115" s="25"/>
      <c r="I115" s="25"/>
      <c r="J115" s="25"/>
      <c r="K115" s="25"/>
      <c r="L115" s="25"/>
    </row>
    <row r="116" spans="1:12" s="26" customFormat="1">
      <c r="A116" s="31"/>
      <c r="F116" s="25"/>
      <c r="G116" s="25"/>
      <c r="H116" s="25"/>
      <c r="I116" s="25"/>
      <c r="J116" s="25"/>
      <c r="K116" s="25"/>
      <c r="L116" s="25"/>
    </row>
    <row r="117" spans="1:12" s="26" customFormat="1">
      <c r="A117" s="31"/>
      <c r="F117" s="25"/>
      <c r="G117" s="25"/>
      <c r="H117" s="25"/>
      <c r="I117" s="25"/>
      <c r="J117" s="25"/>
      <c r="K117" s="25"/>
      <c r="L117" s="25"/>
    </row>
    <row r="118" spans="1:12" s="26" customFormat="1">
      <c r="A118" s="31"/>
      <c r="F118" s="25"/>
      <c r="G118" s="25"/>
      <c r="H118" s="25"/>
      <c r="I118" s="25"/>
      <c r="J118" s="25"/>
      <c r="K118" s="25"/>
      <c r="L118" s="25"/>
    </row>
    <row r="119" spans="1:12" s="26" customFormat="1">
      <c r="A119" s="31"/>
      <c r="F119" s="25"/>
      <c r="G119" s="25"/>
      <c r="H119" s="25"/>
      <c r="I119" s="25"/>
      <c r="J119" s="25"/>
      <c r="K119" s="25"/>
      <c r="L119" s="25"/>
    </row>
    <row r="120" spans="1:12" s="26" customFormat="1">
      <c r="A120" s="31"/>
      <c r="F120" s="25"/>
      <c r="G120" s="25"/>
      <c r="H120" s="25"/>
      <c r="I120" s="25"/>
      <c r="J120" s="25"/>
      <c r="K120" s="25"/>
      <c r="L120" s="25"/>
    </row>
    <row r="121" spans="1:12" s="26" customFormat="1">
      <c r="A121" s="31"/>
      <c r="F121" s="25"/>
      <c r="G121" s="25"/>
      <c r="H121" s="25"/>
      <c r="I121" s="25"/>
      <c r="J121" s="25"/>
      <c r="K121" s="25"/>
      <c r="L121" s="25"/>
    </row>
    <row r="122" spans="1:12" s="26" customFormat="1">
      <c r="A122" s="31"/>
      <c r="F122" s="25"/>
      <c r="G122" s="25"/>
      <c r="H122" s="25"/>
      <c r="I122" s="25"/>
      <c r="J122" s="25"/>
      <c r="K122" s="25"/>
      <c r="L122" s="25"/>
    </row>
    <row r="123" spans="1:12" s="26" customFormat="1">
      <c r="A123" s="31"/>
      <c r="F123" s="25"/>
      <c r="G123" s="25"/>
      <c r="H123" s="25"/>
      <c r="I123" s="25"/>
      <c r="J123" s="25"/>
      <c r="K123" s="25"/>
      <c r="L123" s="25"/>
    </row>
    <row r="124" spans="1:12" s="26" customFormat="1">
      <c r="A124" s="31"/>
      <c r="F124" s="25"/>
      <c r="G124" s="25"/>
      <c r="H124" s="25"/>
      <c r="I124" s="25"/>
      <c r="J124" s="25"/>
      <c r="K124" s="25"/>
      <c r="L124" s="25"/>
    </row>
    <row r="125" spans="1:12" s="26" customFormat="1">
      <c r="A125" s="31"/>
      <c r="F125" s="25"/>
      <c r="G125" s="25"/>
      <c r="H125" s="25"/>
      <c r="I125" s="25"/>
      <c r="J125" s="25"/>
      <c r="K125" s="25"/>
      <c r="L125" s="25"/>
    </row>
    <row r="126" spans="1:12" s="26" customFormat="1">
      <c r="A126" s="31"/>
      <c r="F126" s="25"/>
      <c r="G126" s="25"/>
      <c r="H126" s="25"/>
      <c r="I126" s="25"/>
      <c r="J126" s="25"/>
      <c r="K126" s="25"/>
      <c r="L126" s="25"/>
    </row>
    <row r="127" spans="1:12" s="26" customFormat="1">
      <c r="A127" s="31"/>
      <c r="F127" s="25"/>
      <c r="G127" s="25"/>
      <c r="H127" s="25"/>
      <c r="I127" s="25"/>
      <c r="J127" s="25"/>
      <c r="K127" s="25"/>
      <c r="L127" s="25"/>
    </row>
    <row r="128" spans="1:12" s="26" customFormat="1">
      <c r="A128" s="31"/>
      <c r="F128" s="25"/>
      <c r="G128" s="25"/>
      <c r="H128" s="25"/>
      <c r="I128" s="25"/>
      <c r="J128" s="25"/>
      <c r="K128" s="25"/>
      <c r="L128" s="25"/>
    </row>
    <row r="129" spans="1:12" s="26" customFormat="1">
      <c r="A129" s="31"/>
      <c r="F129" s="25"/>
      <c r="G129" s="25"/>
      <c r="H129" s="25"/>
      <c r="I129" s="25"/>
      <c r="J129" s="25"/>
      <c r="K129" s="25"/>
      <c r="L129" s="25"/>
    </row>
    <row r="130" spans="1:12" s="26" customFormat="1">
      <c r="A130" s="31"/>
      <c r="F130" s="25"/>
      <c r="G130" s="25"/>
      <c r="H130" s="25"/>
      <c r="I130" s="25"/>
      <c r="J130" s="25"/>
      <c r="K130" s="25"/>
      <c r="L130" s="25"/>
    </row>
    <row r="131" spans="1:12" s="26" customFormat="1">
      <c r="A131" s="31"/>
      <c r="F131" s="25"/>
      <c r="G131" s="25"/>
      <c r="H131" s="25"/>
      <c r="I131" s="25"/>
      <c r="J131" s="25"/>
      <c r="K131" s="25"/>
      <c r="L131" s="25"/>
    </row>
    <row r="132" spans="1:12" s="26" customFormat="1">
      <c r="A132" s="31"/>
      <c r="F132" s="25"/>
      <c r="G132" s="25"/>
      <c r="H132" s="25"/>
      <c r="I132" s="25"/>
      <c r="J132" s="25"/>
      <c r="K132" s="25"/>
      <c r="L132" s="25"/>
    </row>
    <row r="133" spans="1:12" s="26" customFormat="1">
      <c r="A133" s="31"/>
      <c r="F133" s="25"/>
      <c r="G133" s="25"/>
      <c r="H133" s="25"/>
      <c r="I133" s="25"/>
      <c r="J133" s="25"/>
      <c r="K133" s="25"/>
      <c r="L133" s="25"/>
    </row>
    <row r="134" spans="1:12" s="26" customFormat="1">
      <c r="A134" s="31"/>
      <c r="F134" s="25"/>
      <c r="G134" s="25"/>
      <c r="H134" s="25"/>
      <c r="I134" s="25"/>
      <c r="J134" s="25"/>
      <c r="K134" s="25"/>
      <c r="L134" s="25"/>
    </row>
    <row r="135" spans="1:12" s="26" customFormat="1">
      <c r="A135" s="31"/>
      <c r="F135" s="25"/>
      <c r="G135" s="25"/>
      <c r="H135" s="25"/>
      <c r="I135" s="25"/>
      <c r="J135" s="25"/>
      <c r="K135" s="25"/>
      <c r="L135" s="25"/>
    </row>
    <row r="136" spans="1:12" s="26" customFormat="1">
      <c r="A136" s="31"/>
      <c r="F136" s="25"/>
      <c r="G136" s="25"/>
      <c r="H136" s="25"/>
      <c r="I136" s="25"/>
      <c r="J136" s="25"/>
      <c r="K136" s="25"/>
      <c r="L136" s="25"/>
    </row>
    <row r="137" spans="1:12" s="26" customFormat="1">
      <c r="A137" s="31"/>
      <c r="F137" s="25"/>
      <c r="G137" s="25"/>
      <c r="H137" s="25"/>
      <c r="I137" s="25"/>
      <c r="J137" s="25"/>
      <c r="K137" s="25"/>
      <c r="L137" s="25"/>
    </row>
    <row r="138" spans="1:12" s="26" customFormat="1">
      <c r="A138" s="31"/>
      <c r="F138" s="25"/>
      <c r="G138" s="25"/>
      <c r="H138" s="25"/>
      <c r="I138" s="25"/>
      <c r="J138" s="25"/>
      <c r="K138" s="25"/>
      <c r="L138" s="25"/>
    </row>
    <row r="139" spans="1:12" s="26" customFormat="1">
      <c r="A139" s="31"/>
      <c r="F139" s="25"/>
      <c r="G139" s="25"/>
      <c r="H139" s="25"/>
      <c r="I139" s="25"/>
      <c r="J139" s="25"/>
      <c r="K139" s="25"/>
      <c r="L139" s="25"/>
    </row>
    <row r="140" spans="1:12" s="26" customFormat="1">
      <c r="A140" s="31"/>
      <c r="F140" s="25"/>
      <c r="G140" s="25"/>
      <c r="H140" s="25"/>
      <c r="I140" s="25"/>
      <c r="J140" s="25"/>
      <c r="K140" s="25"/>
      <c r="L140" s="25"/>
    </row>
    <row r="141" spans="1:12" s="26" customFormat="1">
      <c r="A141" s="31"/>
      <c r="F141" s="25"/>
      <c r="G141" s="25"/>
      <c r="H141" s="25"/>
      <c r="I141" s="25"/>
      <c r="J141" s="25"/>
      <c r="K141" s="25"/>
      <c r="L141" s="25"/>
    </row>
    <row r="142" spans="1:12" s="26" customFormat="1">
      <c r="A142" s="31"/>
      <c r="F142" s="25"/>
      <c r="G142" s="25"/>
      <c r="H142" s="25"/>
      <c r="I142" s="25"/>
      <c r="J142" s="25"/>
      <c r="K142" s="25"/>
      <c r="L142" s="25"/>
    </row>
    <row r="143" spans="1:12" s="26" customFormat="1">
      <c r="A143" s="31"/>
      <c r="F143" s="25"/>
      <c r="G143" s="25"/>
      <c r="H143" s="25"/>
      <c r="I143" s="25"/>
      <c r="J143" s="25"/>
      <c r="K143" s="25"/>
      <c r="L143" s="25"/>
    </row>
    <row r="144" spans="1:12" s="26" customFormat="1">
      <c r="A144" s="31"/>
      <c r="F144" s="25"/>
      <c r="G144" s="25"/>
      <c r="H144" s="25"/>
      <c r="I144" s="25"/>
      <c r="J144" s="25"/>
      <c r="K144" s="25"/>
      <c r="L144" s="25"/>
    </row>
    <row r="145" spans="1:12" s="26" customFormat="1">
      <c r="A145" s="31"/>
      <c r="F145" s="25"/>
      <c r="G145" s="25"/>
      <c r="H145" s="25"/>
      <c r="I145" s="25"/>
      <c r="J145" s="25"/>
      <c r="K145" s="25"/>
      <c r="L145" s="25"/>
    </row>
    <row r="146" spans="1:12" s="26" customFormat="1">
      <c r="A146" s="31"/>
      <c r="F146" s="25"/>
      <c r="G146" s="25"/>
      <c r="H146" s="25"/>
      <c r="I146" s="25"/>
      <c r="J146" s="25"/>
      <c r="K146" s="25"/>
      <c r="L146" s="25"/>
    </row>
    <row r="147" spans="1:12" s="26" customFormat="1">
      <c r="A147" s="31"/>
      <c r="F147" s="25"/>
      <c r="G147" s="25"/>
      <c r="H147" s="25"/>
      <c r="I147" s="25"/>
      <c r="J147" s="25"/>
      <c r="K147" s="25"/>
      <c r="L147" s="25"/>
    </row>
    <row r="148" spans="1:12" s="26" customFormat="1">
      <c r="A148" s="31"/>
      <c r="F148" s="25"/>
      <c r="G148" s="25"/>
      <c r="H148" s="25"/>
      <c r="I148" s="25"/>
      <c r="J148" s="25"/>
      <c r="K148" s="25"/>
      <c r="L148" s="25"/>
    </row>
    <row r="149" spans="1:12" s="26" customFormat="1">
      <c r="A149" s="31"/>
      <c r="F149" s="25"/>
      <c r="G149" s="25"/>
      <c r="H149" s="25"/>
      <c r="I149" s="25"/>
      <c r="J149" s="25"/>
      <c r="K149" s="25"/>
      <c r="L149" s="25"/>
    </row>
    <row r="150" spans="1:12" s="26" customFormat="1">
      <c r="A150" s="31"/>
      <c r="F150" s="25"/>
      <c r="G150" s="25"/>
      <c r="H150" s="25"/>
      <c r="I150" s="25"/>
      <c r="J150" s="25"/>
      <c r="K150" s="25"/>
      <c r="L150" s="25"/>
    </row>
    <row r="151" spans="1:12" s="26" customFormat="1">
      <c r="A151" s="31"/>
      <c r="F151" s="25"/>
      <c r="G151" s="25"/>
      <c r="H151" s="25"/>
      <c r="I151" s="25"/>
      <c r="J151" s="25"/>
      <c r="K151" s="25"/>
      <c r="L151" s="25"/>
    </row>
    <row r="152" spans="1:12" s="26" customFormat="1">
      <c r="A152" s="31"/>
      <c r="F152" s="25"/>
      <c r="G152" s="25"/>
      <c r="H152" s="25"/>
      <c r="I152" s="25"/>
      <c r="J152" s="25"/>
      <c r="K152" s="25"/>
      <c r="L152" s="25"/>
    </row>
    <row r="153" spans="1:12" s="26" customFormat="1">
      <c r="A153" s="31"/>
      <c r="F153" s="25"/>
      <c r="G153" s="25"/>
      <c r="H153" s="25"/>
      <c r="I153" s="25"/>
      <c r="J153" s="25"/>
      <c r="K153" s="25"/>
      <c r="L153" s="25"/>
    </row>
    <row r="154" spans="1:12" s="26" customFormat="1">
      <c r="A154" s="31"/>
      <c r="F154" s="25"/>
      <c r="G154" s="25"/>
      <c r="H154" s="25"/>
      <c r="I154" s="25"/>
      <c r="J154" s="25"/>
      <c r="K154" s="25"/>
      <c r="L154" s="25"/>
    </row>
    <row r="155" spans="1:12" s="26" customFormat="1">
      <c r="A155" s="31"/>
      <c r="F155" s="25"/>
      <c r="G155" s="25"/>
      <c r="H155" s="25"/>
      <c r="I155" s="25"/>
      <c r="J155" s="25"/>
      <c r="K155" s="25"/>
      <c r="L155" s="25"/>
    </row>
    <row r="156" spans="1:12" s="26" customFormat="1">
      <c r="A156" s="31"/>
      <c r="F156" s="25"/>
      <c r="G156" s="25"/>
      <c r="H156" s="25"/>
      <c r="I156" s="25"/>
      <c r="J156" s="25"/>
      <c r="K156" s="25"/>
      <c r="L156" s="25"/>
    </row>
    <row r="157" spans="1:12" s="26" customFormat="1">
      <c r="A157" s="31"/>
      <c r="F157" s="25"/>
      <c r="G157" s="25"/>
      <c r="H157" s="25"/>
      <c r="I157" s="25"/>
      <c r="J157" s="25"/>
      <c r="K157" s="25"/>
      <c r="L157" s="25"/>
    </row>
    <row r="158" spans="1:12" s="26" customFormat="1">
      <c r="A158" s="31"/>
      <c r="F158" s="25"/>
      <c r="G158" s="25"/>
      <c r="H158" s="25"/>
      <c r="I158" s="25"/>
      <c r="J158" s="25"/>
      <c r="K158" s="25"/>
      <c r="L158" s="25"/>
    </row>
    <row r="159" spans="1:12" s="26" customFormat="1">
      <c r="A159" s="31"/>
      <c r="F159" s="25"/>
      <c r="G159" s="25"/>
      <c r="H159" s="25"/>
      <c r="I159" s="25"/>
      <c r="J159" s="25"/>
      <c r="K159" s="25"/>
      <c r="L159" s="25"/>
    </row>
    <row r="160" spans="1:12" s="26" customFormat="1">
      <c r="A160" s="31"/>
      <c r="F160" s="25"/>
      <c r="G160" s="25"/>
      <c r="H160" s="25"/>
      <c r="I160" s="25"/>
      <c r="J160" s="25"/>
      <c r="K160" s="25"/>
      <c r="L160" s="25"/>
    </row>
    <row r="161" spans="1:12" s="26" customFormat="1">
      <c r="A161" s="31"/>
      <c r="F161" s="25"/>
      <c r="G161" s="25"/>
      <c r="H161" s="25"/>
      <c r="I161" s="25"/>
      <c r="J161" s="25"/>
      <c r="K161" s="25"/>
      <c r="L161" s="25"/>
    </row>
    <row r="162" spans="1:12" s="26" customFormat="1">
      <c r="A162" s="31"/>
      <c r="F162" s="25"/>
      <c r="G162" s="25"/>
      <c r="H162" s="25"/>
      <c r="I162" s="25"/>
      <c r="J162" s="25"/>
      <c r="K162" s="25"/>
      <c r="L162" s="25"/>
    </row>
    <row r="163" spans="1:12" s="26" customFormat="1">
      <c r="A163" s="31"/>
      <c r="F163" s="25"/>
      <c r="G163" s="25"/>
      <c r="H163" s="25"/>
      <c r="I163" s="25"/>
      <c r="J163" s="25"/>
      <c r="K163" s="25"/>
      <c r="L163" s="25"/>
    </row>
    <row r="164" spans="1:12" s="26" customFormat="1">
      <c r="A164" s="31"/>
      <c r="F164" s="25"/>
      <c r="G164" s="25"/>
      <c r="H164" s="25"/>
      <c r="I164" s="25"/>
      <c r="J164" s="25"/>
      <c r="K164" s="25"/>
      <c r="L164" s="25"/>
    </row>
    <row r="165" spans="1:12" s="26" customFormat="1">
      <c r="A165" s="31"/>
      <c r="F165" s="25"/>
      <c r="G165" s="25"/>
      <c r="H165" s="25"/>
      <c r="I165" s="25"/>
      <c r="J165" s="25"/>
      <c r="K165" s="25"/>
      <c r="L165" s="25"/>
    </row>
    <row r="166" spans="1:12" s="26" customFormat="1">
      <c r="A166" s="31"/>
      <c r="F166" s="25"/>
      <c r="G166" s="25"/>
      <c r="H166" s="25"/>
      <c r="I166" s="25"/>
      <c r="J166" s="25"/>
      <c r="K166" s="25"/>
      <c r="L166" s="25"/>
    </row>
    <row r="167" spans="1:12" s="26" customFormat="1">
      <c r="A167" s="31"/>
      <c r="F167" s="25"/>
      <c r="G167" s="25"/>
      <c r="H167" s="25"/>
      <c r="I167" s="25"/>
      <c r="J167" s="25"/>
      <c r="K167" s="25"/>
      <c r="L167" s="25"/>
    </row>
    <row r="168" spans="1:12" s="26" customFormat="1">
      <c r="A168" s="31"/>
      <c r="F168" s="25"/>
      <c r="G168" s="25"/>
      <c r="H168" s="25"/>
      <c r="I168" s="25"/>
      <c r="J168" s="25"/>
      <c r="K168" s="25"/>
      <c r="L168" s="25"/>
    </row>
    <row r="169" spans="1:12" s="26" customFormat="1">
      <c r="A169" s="31"/>
      <c r="F169" s="25"/>
      <c r="G169" s="25"/>
      <c r="H169" s="25"/>
      <c r="I169" s="25"/>
      <c r="J169" s="25"/>
      <c r="K169" s="25"/>
      <c r="L169" s="25"/>
    </row>
    <row r="170" spans="1:12" s="26" customFormat="1">
      <c r="A170" s="31"/>
      <c r="F170" s="25"/>
      <c r="G170" s="25"/>
      <c r="H170" s="25"/>
      <c r="I170" s="25"/>
      <c r="J170" s="25"/>
      <c r="K170" s="25"/>
      <c r="L170" s="25"/>
    </row>
    <row r="171" spans="1:12" s="26" customFormat="1">
      <c r="A171" s="31"/>
      <c r="F171" s="25"/>
      <c r="G171" s="25"/>
      <c r="H171" s="25"/>
      <c r="I171" s="25"/>
      <c r="J171" s="25"/>
      <c r="K171" s="25"/>
      <c r="L171" s="25"/>
    </row>
    <row r="172" spans="1:12" s="26" customFormat="1">
      <c r="A172" s="31"/>
      <c r="F172" s="25"/>
      <c r="G172" s="25"/>
      <c r="H172" s="25"/>
      <c r="I172" s="25"/>
      <c r="J172" s="25"/>
      <c r="K172" s="25"/>
      <c r="L172" s="25"/>
    </row>
    <row r="173" spans="1:12" s="26" customFormat="1">
      <c r="A173" s="31"/>
      <c r="F173" s="25"/>
      <c r="G173" s="25"/>
      <c r="H173" s="25"/>
      <c r="I173" s="25"/>
      <c r="J173" s="25"/>
      <c r="K173" s="25"/>
      <c r="L173" s="25"/>
    </row>
    <row r="174" spans="1:12" s="26" customFormat="1">
      <c r="A174" s="31"/>
      <c r="F174" s="25"/>
      <c r="G174" s="25"/>
      <c r="H174" s="25"/>
      <c r="I174" s="25"/>
      <c r="J174" s="25"/>
      <c r="K174" s="25"/>
      <c r="L174" s="25"/>
    </row>
    <row r="175" spans="1:12" s="26" customFormat="1">
      <c r="A175" s="31"/>
      <c r="F175" s="25"/>
      <c r="G175" s="25"/>
      <c r="H175" s="25"/>
      <c r="I175" s="25"/>
      <c r="J175" s="25"/>
      <c r="K175" s="25"/>
      <c r="L175" s="25"/>
    </row>
    <row r="176" spans="1:12" s="26" customFormat="1">
      <c r="A176" s="31"/>
      <c r="F176" s="25"/>
      <c r="G176" s="25"/>
      <c r="H176" s="25"/>
      <c r="I176" s="25"/>
      <c r="J176" s="25"/>
      <c r="K176" s="25"/>
      <c r="L176" s="25"/>
    </row>
    <row r="177" spans="1:12" s="26" customFormat="1">
      <c r="A177" s="31"/>
      <c r="F177" s="25"/>
      <c r="G177" s="25"/>
      <c r="H177" s="25"/>
      <c r="I177" s="25"/>
      <c r="J177" s="25"/>
      <c r="K177" s="25"/>
      <c r="L177" s="25"/>
    </row>
    <row r="178" spans="1:12" s="26" customFormat="1">
      <c r="A178" s="31"/>
      <c r="F178" s="25"/>
      <c r="G178" s="25"/>
      <c r="H178" s="25"/>
      <c r="I178" s="25"/>
      <c r="J178" s="25"/>
      <c r="K178" s="25"/>
      <c r="L178" s="25"/>
    </row>
    <row r="179" spans="1:12" s="26" customFormat="1">
      <c r="A179" s="31"/>
      <c r="F179" s="25"/>
      <c r="G179" s="25"/>
      <c r="H179" s="25"/>
      <c r="I179" s="25"/>
      <c r="J179" s="25"/>
      <c r="K179" s="25"/>
      <c r="L179" s="25"/>
    </row>
    <row r="180" spans="1:12" s="26" customFormat="1">
      <c r="A180" s="31"/>
      <c r="F180" s="25"/>
      <c r="G180" s="25"/>
      <c r="H180" s="25"/>
      <c r="I180" s="25"/>
      <c r="J180" s="25"/>
      <c r="K180" s="25"/>
      <c r="L180" s="25"/>
    </row>
    <row r="181" spans="1:12" s="26" customFormat="1">
      <c r="A181" s="31"/>
      <c r="F181" s="25"/>
      <c r="G181" s="25"/>
      <c r="H181" s="25"/>
      <c r="I181" s="25"/>
      <c r="J181" s="25"/>
      <c r="K181" s="25"/>
      <c r="L181" s="25"/>
    </row>
    <row r="182" spans="1:12" s="26" customFormat="1">
      <c r="A182" s="31"/>
      <c r="F182" s="25"/>
      <c r="G182" s="25"/>
      <c r="H182" s="25"/>
      <c r="I182" s="25"/>
      <c r="J182" s="25"/>
      <c r="K182" s="25"/>
      <c r="L182" s="25"/>
    </row>
    <row r="183" spans="1:12" s="26" customFormat="1">
      <c r="A183" s="31"/>
      <c r="F183" s="25"/>
      <c r="G183" s="25"/>
      <c r="H183" s="25"/>
      <c r="I183" s="25"/>
      <c r="J183" s="25"/>
      <c r="K183" s="25"/>
      <c r="L183" s="25"/>
    </row>
    <row r="184" spans="1:12" s="26" customFormat="1">
      <c r="A184" s="31"/>
      <c r="F184" s="25"/>
      <c r="G184" s="25"/>
      <c r="H184" s="25"/>
      <c r="I184" s="25"/>
      <c r="J184" s="25"/>
      <c r="K184" s="25"/>
      <c r="L184" s="25"/>
    </row>
    <row r="185" spans="1:12" s="26" customFormat="1">
      <c r="A185" s="31"/>
      <c r="F185" s="25"/>
      <c r="G185" s="25"/>
      <c r="H185" s="25"/>
      <c r="I185" s="25"/>
      <c r="J185" s="25"/>
      <c r="K185" s="25"/>
      <c r="L185" s="25"/>
    </row>
    <row r="186" spans="1:12" s="26" customFormat="1">
      <c r="A186" s="31"/>
      <c r="F186" s="25"/>
      <c r="G186" s="25"/>
      <c r="H186" s="25"/>
      <c r="I186" s="25"/>
      <c r="J186" s="25"/>
      <c r="K186" s="25"/>
      <c r="L186" s="25"/>
    </row>
    <row r="187" spans="1:12" s="26" customFormat="1">
      <c r="A187" s="31"/>
      <c r="F187" s="25"/>
      <c r="G187" s="25"/>
      <c r="H187" s="25"/>
      <c r="I187" s="25"/>
      <c r="J187" s="25"/>
      <c r="K187" s="25"/>
      <c r="L187" s="25"/>
    </row>
    <row r="188" spans="1:12" s="26" customFormat="1">
      <c r="A188" s="31"/>
      <c r="F188" s="25"/>
      <c r="G188" s="25"/>
      <c r="H188" s="25"/>
      <c r="I188" s="25"/>
      <c r="J188" s="25"/>
      <c r="K188" s="25"/>
      <c r="L188" s="25"/>
    </row>
    <row r="189" spans="1:12" s="26" customFormat="1">
      <c r="A189" s="31"/>
      <c r="F189" s="25"/>
      <c r="G189" s="25"/>
      <c r="H189" s="25"/>
      <c r="I189" s="25"/>
      <c r="J189" s="25"/>
      <c r="K189" s="25"/>
      <c r="L189" s="25"/>
    </row>
    <row r="190" spans="1:12" s="26" customFormat="1">
      <c r="A190" s="31"/>
      <c r="F190" s="25"/>
      <c r="G190" s="25"/>
      <c r="H190" s="25"/>
      <c r="I190" s="25"/>
      <c r="J190" s="25"/>
      <c r="K190" s="25"/>
      <c r="L190" s="25"/>
    </row>
    <row r="191" spans="1:12" s="26" customFormat="1">
      <c r="A191" s="31"/>
      <c r="F191" s="25"/>
      <c r="G191" s="25"/>
      <c r="H191" s="25"/>
      <c r="I191" s="25"/>
      <c r="J191" s="25"/>
      <c r="K191" s="25"/>
      <c r="L191" s="25"/>
    </row>
    <row r="192" spans="1:12" s="26" customFormat="1">
      <c r="A192" s="31"/>
      <c r="F192" s="25"/>
      <c r="G192" s="25"/>
      <c r="H192" s="25"/>
      <c r="I192" s="25"/>
      <c r="J192" s="25"/>
      <c r="K192" s="25"/>
      <c r="L192" s="25"/>
    </row>
    <row r="193" spans="1:12" s="26" customFormat="1">
      <c r="A193" s="31"/>
      <c r="F193" s="25"/>
      <c r="G193" s="25"/>
      <c r="H193" s="25"/>
      <c r="I193" s="25"/>
      <c r="J193" s="25"/>
      <c r="K193" s="25"/>
      <c r="L193" s="25"/>
    </row>
    <row r="194" spans="1:12" s="26" customFormat="1">
      <c r="A194" s="31"/>
      <c r="F194" s="25"/>
      <c r="G194" s="25"/>
      <c r="H194" s="25"/>
      <c r="I194" s="25"/>
      <c r="J194" s="25"/>
      <c r="K194" s="25"/>
      <c r="L194" s="25"/>
    </row>
    <row r="195" spans="1:12" s="26" customFormat="1">
      <c r="A195" s="31"/>
      <c r="F195" s="25"/>
      <c r="G195" s="25"/>
      <c r="H195" s="25"/>
      <c r="I195" s="25"/>
      <c r="J195" s="25"/>
      <c r="K195" s="25"/>
      <c r="L195" s="25"/>
    </row>
    <row r="196" spans="1:12" s="26" customFormat="1">
      <c r="A196" s="31"/>
      <c r="F196" s="25"/>
      <c r="G196" s="25"/>
      <c r="H196" s="25"/>
      <c r="I196" s="25"/>
      <c r="J196" s="25"/>
      <c r="K196" s="25"/>
      <c r="L196" s="25"/>
    </row>
    <row r="197" spans="1:12" s="26" customFormat="1">
      <c r="A197" s="31"/>
      <c r="F197" s="25"/>
      <c r="G197" s="25"/>
      <c r="H197" s="25"/>
      <c r="I197" s="25"/>
      <c r="J197" s="25"/>
      <c r="K197" s="25"/>
      <c r="L197" s="25"/>
    </row>
  </sheetData>
  <mergeCells count="14">
    <mergeCell ref="C47:F47"/>
    <mergeCell ref="H47:J47"/>
    <mergeCell ref="A7:J7"/>
    <mergeCell ref="A18:J18"/>
    <mergeCell ref="C46:F46"/>
    <mergeCell ref="H46:J46"/>
    <mergeCell ref="A2:J2"/>
    <mergeCell ref="A4:A5"/>
    <mergeCell ref="B4:B5"/>
    <mergeCell ref="C4:C5"/>
    <mergeCell ref="D4:D5"/>
    <mergeCell ref="E4:E5"/>
    <mergeCell ref="F4:F5"/>
    <mergeCell ref="G4:J4"/>
  </mergeCells>
  <phoneticPr fontId="4" type="noConversion"/>
  <pageMargins left="0.59055118110236227" right="0.59055118110236227" top="0.98425196850393704" bottom="0.59055118110236227" header="0" footer="0"/>
  <pageSetup paperSize="9" scale="57" fitToHeight="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J249"/>
  <sheetViews>
    <sheetView view="pageBreakPreview" topLeftCell="A7" zoomScale="60" workbookViewId="0">
      <selection activeCell="Q15" sqref="Q15"/>
    </sheetView>
  </sheetViews>
  <sheetFormatPr defaultRowHeight="18.75"/>
  <cols>
    <col min="1" max="1" width="51.5703125" style="3" customWidth="1"/>
    <col min="2" max="2" width="12" style="66" customWidth="1"/>
    <col min="3" max="3" width="16.140625" style="66" customWidth="1"/>
    <col min="4" max="4" width="16.7109375" style="66" customWidth="1"/>
    <col min="5" max="5" width="16.140625" style="66" customWidth="1"/>
    <col min="6" max="6" width="16" style="66" customWidth="1"/>
    <col min="7" max="7" width="16.28515625" style="3" customWidth="1"/>
    <col min="8" max="8" width="16.85546875" style="3" customWidth="1"/>
    <col min="9" max="9" width="16.140625" style="3" customWidth="1"/>
    <col min="10" max="10" width="16.42578125" style="3" customWidth="1"/>
    <col min="11" max="16384" width="9.140625" style="3"/>
  </cols>
  <sheetData>
    <row r="2" spans="1:10" ht="20.25">
      <c r="A2" s="511" t="s">
        <v>425</v>
      </c>
      <c r="B2" s="511"/>
      <c r="C2" s="511"/>
      <c r="D2" s="511"/>
      <c r="E2" s="511"/>
      <c r="F2" s="511"/>
      <c r="G2" s="511"/>
      <c r="H2" s="511"/>
    </row>
    <row r="3" spans="1:10">
      <c r="A3" s="62"/>
      <c r="B3" s="41"/>
      <c r="C3" s="62"/>
      <c r="D3" s="62"/>
      <c r="E3" s="62"/>
      <c r="F3" s="41"/>
      <c r="G3" s="62"/>
      <c r="H3" s="62"/>
      <c r="J3" s="3" t="s">
        <v>401</v>
      </c>
    </row>
    <row r="4" spans="1:10" ht="41.25" customHeight="1">
      <c r="A4" s="512" t="s">
        <v>164</v>
      </c>
      <c r="B4" s="514" t="s">
        <v>17</v>
      </c>
      <c r="C4" s="516" t="s">
        <v>581</v>
      </c>
      <c r="D4" s="516" t="s">
        <v>582</v>
      </c>
      <c r="E4" s="518" t="s">
        <v>578</v>
      </c>
      <c r="F4" s="516" t="s">
        <v>583</v>
      </c>
      <c r="G4" s="520" t="s">
        <v>334</v>
      </c>
      <c r="H4" s="521"/>
      <c r="I4" s="521"/>
      <c r="J4" s="522"/>
    </row>
    <row r="5" spans="1:10" ht="54" customHeight="1">
      <c r="A5" s="513"/>
      <c r="B5" s="515"/>
      <c r="C5" s="517"/>
      <c r="D5" s="517"/>
      <c r="E5" s="519"/>
      <c r="F5" s="517"/>
      <c r="G5" s="61" t="s">
        <v>127</v>
      </c>
      <c r="H5" s="61" t="s">
        <v>128</v>
      </c>
      <c r="I5" s="61" t="s">
        <v>129</v>
      </c>
      <c r="J5" s="61" t="s">
        <v>63</v>
      </c>
    </row>
    <row r="6" spans="1:10" ht="23.25" customHeight="1">
      <c r="A6" s="42">
        <v>1</v>
      </c>
      <c r="B6" s="43">
        <v>2</v>
      </c>
      <c r="C6" s="43">
        <v>3</v>
      </c>
      <c r="D6" s="43">
        <v>4</v>
      </c>
      <c r="E6" s="43">
        <v>5</v>
      </c>
      <c r="F6" s="43">
        <v>6</v>
      </c>
      <c r="G6" s="43">
        <v>7</v>
      </c>
      <c r="H6" s="43">
        <v>8</v>
      </c>
      <c r="I6" s="69">
        <v>9</v>
      </c>
      <c r="J6" s="69">
        <v>10</v>
      </c>
    </row>
    <row r="7" spans="1:10" ht="23.25" customHeight="1">
      <c r="A7" s="528" t="s">
        <v>108</v>
      </c>
      <c r="B7" s="529"/>
      <c r="C7" s="529"/>
      <c r="D7" s="529"/>
      <c r="E7" s="529"/>
      <c r="F7" s="529"/>
      <c r="G7" s="529"/>
      <c r="H7" s="529"/>
      <c r="I7" s="529"/>
      <c r="J7" s="530"/>
    </row>
    <row r="8" spans="1:10" ht="36" customHeight="1">
      <c r="A8" s="70" t="s">
        <v>416</v>
      </c>
      <c r="B8" s="43">
        <v>2050</v>
      </c>
      <c r="C8" s="277">
        <f>SUM(C9:C9)</f>
        <v>0</v>
      </c>
      <c r="D8" s="277">
        <f t="shared" ref="D8:J8" si="0">SUM(D9:D9)</f>
        <v>0</v>
      </c>
      <c r="E8" s="277">
        <f t="shared" si="0"/>
        <v>0</v>
      </c>
      <c r="F8" s="278">
        <f>SUM(G8:J8)</f>
        <v>0</v>
      </c>
      <c r="G8" s="277">
        <f t="shared" si="0"/>
        <v>0</v>
      </c>
      <c r="H8" s="277">
        <f t="shared" si="0"/>
        <v>0</v>
      </c>
      <c r="I8" s="277">
        <f t="shared" si="0"/>
        <v>0</v>
      </c>
      <c r="J8" s="277">
        <f t="shared" si="0"/>
        <v>0</v>
      </c>
    </row>
    <row r="9" spans="1:10" ht="29.25" customHeight="1">
      <c r="A9" s="53"/>
      <c r="B9" s="43"/>
      <c r="C9" s="17"/>
      <c r="D9" s="17"/>
      <c r="E9" s="17"/>
      <c r="F9" s="278">
        <f>SUM(G9:J9)</f>
        <v>0</v>
      </c>
      <c r="G9" s="17"/>
      <c r="H9" s="17"/>
      <c r="I9" s="56"/>
      <c r="J9" s="56"/>
    </row>
    <row r="10" spans="1:10" s="19" customFormat="1" ht="35.25" customHeight="1">
      <c r="A10" s="70" t="s">
        <v>417</v>
      </c>
      <c r="B10" s="55">
        <v>2060</v>
      </c>
      <c r="C10" s="277">
        <f>SUM(C11:C11)</f>
        <v>0</v>
      </c>
      <c r="D10" s="277">
        <f t="shared" ref="D10:J10" si="1">SUM(D11:D11)</f>
        <v>0</v>
      </c>
      <c r="E10" s="277">
        <f t="shared" si="1"/>
        <v>0</v>
      </c>
      <c r="F10" s="278">
        <f>SUM(G10:J10)</f>
        <v>0</v>
      </c>
      <c r="G10" s="277">
        <f t="shared" si="1"/>
        <v>0</v>
      </c>
      <c r="H10" s="277">
        <f t="shared" si="1"/>
        <v>0</v>
      </c>
      <c r="I10" s="277">
        <f t="shared" si="1"/>
        <v>0</v>
      </c>
      <c r="J10" s="277">
        <f t="shared" si="1"/>
        <v>0</v>
      </c>
    </row>
    <row r="11" spans="1:10" s="19" customFormat="1" ht="31.5" customHeight="1">
      <c r="A11" s="44"/>
      <c r="B11" s="55"/>
      <c r="C11" s="17"/>
      <c r="D11" s="17"/>
      <c r="E11" s="17"/>
      <c r="F11" s="278">
        <f>SUM(G11:J11)</f>
        <v>0</v>
      </c>
      <c r="G11" s="17"/>
      <c r="H11" s="17"/>
      <c r="I11" s="57"/>
      <c r="J11" s="57"/>
    </row>
    <row r="12" spans="1:10" s="19" customFormat="1" ht="31.5" customHeight="1">
      <c r="A12" s="531" t="s">
        <v>367</v>
      </c>
      <c r="B12" s="532"/>
      <c r="C12" s="532"/>
      <c r="D12" s="532"/>
      <c r="E12" s="532"/>
      <c r="F12" s="532"/>
      <c r="G12" s="532"/>
      <c r="H12" s="532"/>
      <c r="I12" s="532"/>
      <c r="J12" s="533"/>
    </row>
    <row r="13" spans="1:10" s="19" customFormat="1" ht="72.75" customHeight="1">
      <c r="A13" s="58" t="s">
        <v>418</v>
      </c>
      <c r="B13" s="55"/>
      <c r="C13" s="18"/>
      <c r="D13" s="18"/>
      <c r="E13" s="18"/>
      <c r="F13" s="17"/>
      <c r="G13" s="18"/>
      <c r="H13" s="18"/>
      <c r="I13" s="18"/>
      <c r="J13" s="18"/>
    </row>
    <row r="14" spans="1:10" s="19" customFormat="1" ht="42.75" customHeight="1">
      <c r="A14" s="20" t="s">
        <v>419</v>
      </c>
      <c r="B14" s="55">
        <v>2117</v>
      </c>
      <c r="C14" s="277">
        <f>SUM(C15:C15)</f>
        <v>0</v>
      </c>
      <c r="D14" s="277">
        <f t="shared" ref="D14:J14" si="2">SUM(D15:D15)</f>
        <v>0</v>
      </c>
      <c r="E14" s="277">
        <f t="shared" si="2"/>
        <v>0</v>
      </c>
      <c r="F14" s="278">
        <f t="shared" ref="F14:F23" si="3">SUM(G14:J14)</f>
        <v>0</v>
      </c>
      <c r="G14" s="277">
        <f t="shared" si="2"/>
        <v>0</v>
      </c>
      <c r="H14" s="277">
        <f t="shared" si="2"/>
        <v>0</v>
      </c>
      <c r="I14" s="277">
        <f t="shared" si="2"/>
        <v>0</v>
      </c>
      <c r="J14" s="277">
        <f t="shared" si="2"/>
        <v>0</v>
      </c>
    </row>
    <row r="15" spans="1:10" s="19" customFormat="1" ht="30" customHeight="1">
      <c r="A15" s="60"/>
      <c r="B15" s="55"/>
      <c r="C15" s="18"/>
      <c r="D15" s="18"/>
      <c r="E15" s="18"/>
      <c r="F15" s="278">
        <f t="shared" si="3"/>
        <v>0</v>
      </c>
      <c r="G15" s="18"/>
      <c r="H15" s="18"/>
      <c r="I15" s="57"/>
      <c r="J15" s="57"/>
    </row>
    <row r="16" spans="1:10" s="19" customFormat="1" ht="65.25" customHeight="1">
      <c r="A16" s="71" t="s">
        <v>364</v>
      </c>
      <c r="B16" s="55"/>
      <c r="C16" s="18"/>
      <c r="D16" s="18"/>
      <c r="E16" s="18"/>
      <c r="F16" s="278">
        <f t="shared" si="3"/>
        <v>0</v>
      </c>
      <c r="G16" s="18"/>
      <c r="H16" s="18"/>
      <c r="I16" s="18"/>
      <c r="J16" s="18"/>
    </row>
    <row r="17" spans="1:10" s="19" customFormat="1" ht="44.25" customHeight="1">
      <c r="A17" s="70" t="s">
        <v>419</v>
      </c>
      <c r="B17" s="55">
        <v>2128</v>
      </c>
      <c r="C17" s="277">
        <f>SUM(C18:C18)</f>
        <v>0</v>
      </c>
      <c r="D17" s="277">
        <f t="shared" ref="D17:J17" si="4">SUM(D18:D18)</f>
        <v>0</v>
      </c>
      <c r="E17" s="277">
        <f t="shared" si="4"/>
        <v>0</v>
      </c>
      <c r="F17" s="278">
        <f t="shared" si="3"/>
        <v>0</v>
      </c>
      <c r="G17" s="277">
        <f t="shared" si="4"/>
        <v>0</v>
      </c>
      <c r="H17" s="277">
        <f t="shared" si="4"/>
        <v>0</v>
      </c>
      <c r="I17" s="277">
        <f t="shared" si="4"/>
        <v>0</v>
      </c>
      <c r="J17" s="277">
        <f t="shared" si="4"/>
        <v>0</v>
      </c>
    </row>
    <row r="18" spans="1:10" s="19" customFormat="1" ht="31.5" customHeight="1">
      <c r="A18" s="71"/>
      <c r="B18" s="55"/>
      <c r="C18" s="18"/>
      <c r="D18" s="18"/>
      <c r="E18" s="18"/>
      <c r="F18" s="278">
        <f t="shared" si="3"/>
        <v>0</v>
      </c>
      <c r="G18" s="18"/>
      <c r="H18" s="18"/>
      <c r="I18" s="18"/>
      <c r="J18" s="18"/>
    </row>
    <row r="19" spans="1:10" s="19" customFormat="1" ht="50.25" customHeight="1">
      <c r="A19" s="71" t="s">
        <v>365</v>
      </c>
      <c r="B19" s="55"/>
      <c r="C19" s="18"/>
      <c r="D19" s="18"/>
      <c r="E19" s="18"/>
      <c r="F19" s="278">
        <f t="shared" si="3"/>
        <v>0</v>
      </c>
      <c r="G19" s="18"/>
      <c r="H19" s="18"/>
      <c r="I19" s="18"/>
      <c r="J19" s="18"/>
    </row>
    <row r="20" spans="1:10" s="19" customFormat="1" ht="46.5" customHeight="1">
      <c r="A20" s="70" t="s">
        <v>420</v>
      </c>
      <c r="B20" s="55">
        <v>2133</v>
      </c>
      <c r="C20" s="277">
        <f>SUM(C21:C21)</f>
        <v>0</v>
      </c>
      <c r="D20" s="277">
        <f t="shared" ref="D20:J20" si="5">SUM(D21:D21)</f>
        <v>0</v>
      </c>
      <c r="E20" s="277">
        <f t="shared" si="5"/>
        <v>0</v>
      </c>
      <c r="F20" s="278">
        <f t="shared" si="3"/>
        <v>0</v>
      </c>
      <c r="G20" s="277">
        <f t="shared" si="5"/>
        <v>0</v>
      </c>
      <c r="H20" s="277">
        <f t="shared" si="5"/>
        <v>0</v>
      </c>
      <c r="I20" s="277">
        <f t="shared" si="5"/>
        <v>0</v>
      </c>
      <c r="J20" s="277">
        <f t="shared" si="5"/>
        <v>0</v>
      </c>
    </row>
    <row r="21" spans="1:10" s="19" customFormat="1" ht="31.5" customHeight="1">
      <c r="A21" s="44"/>
      <c r="B21" s="55"/>
      <c r="C21" s="17"/>
      <c r="D21" s="17"/>
      <c r="E21" s="17"/>
      <c r="F21" s="278">
        <f t="shared" si="3"/>
        <v>0</v>
      </c>
      <c r="G21" s="17"/>
      <c r="H21" s="17"/>
      <c r="I21" s="57"/>
      <c r="J21" s="57"/>
    </row>
    <row r="22" spans="1:10" s="19" customFormat="1" ht="45" customHeight="1">
      <c r="A22" s="54" t="s">
        <v>421</v>
      </c>
      <c r="B22" s="55"/>
      <c r="C22" s="18"/>
      <c r="D22" s="18"/>
      <c r="E22" s="18"/>
      <c r="F22" s="278">
        <f t="shared" si="3"/>
        <v>0</v>
      </c>
      <c r="G22" s="18"/>
      <c r="H22" s="18"/>
      <c r="I22" s="18"/>
      <c r="J22" s="18"/>
    </row>
    <row r="23" spans="1:10" s="19" customFormat="1" ht="41.25" customHeight="1">
      <c r="A23" s="59" t="s">
        <v>422</v>
      </c>
      <c r="B23" s="55">
        <v>2142</v>
      </c>
      <c r="C23" s="277">
        <f>SUM(C24:C24)</f>
        <v>0</v>
      </c>
      <c r="D23" s="277">
        <f t="shared" ref="D23:J23" si="6">SUM(D24:D24)</f>
        <v>0</v>
      </c>
      <c r="E23" s="277">
        <f t="shared" si="6"/>
        <v>0</v>
      </c>
      <c r="F23" s="278">
        <f t="shared" si="3"/>
        <v>0</v>
      </c>
      <c r="G23" s="277">
        <f t="shared" si="6"/>
        <v>0</v>
      </c>
      <c r="H23" s="277">
        <f t="shared" si="6"/>
        <v>0</v>
      </c>
      <c r="I23" s="277">
        <f t="shared" si="6"/>
        <v>0</v>
      </c>
      <c r="J23" s="277">
        <f t="shared" si="6"/>
        <v>0</v>
      </c>
    </row>
    <row r="24" spans="1:10" s="19" customFormat="1" ht="35.25" customHeight="1">
      <c r="A24" s="59"/>
      <c r="B24" s="55"/>
      <c r="C24" s="17"/>
      <c r="D24" s="17"/>
      <c r="E24" s="17"/>
      <c r="F24" s="278">
        <f>SUM(G24:J24)</f>
        <v>0</v>
      </c>
      <c r="G24" s="17"/>
      <c r="H24" s="17"/>
      <c r="I24" s="57"/>
      <c r="J24" s="57"/>
    </row>
    <row r="25" spans="1:10">
      <c r="A25" s="45"/>
      <c r="B25" s="46"/>
      <c r="C25" s="47"/>
      <c r="D25" s="48"/>
      <c r="E25" s="48"/>
      <c r="F25" s="48"/>
      <c r="G25" s="48"/>
      <c r="H25" s="48"/>
    </row>
    <row r="26" spans="1:10" ht="24.75" customHeight="1">
      <c r="A26" s="40" t="s">
        <v>358</v>
      </c>
      <c r="B26" s="16"/>
      <c r="C26" s="523" t="s">
        <v>86</v>
      </c>
      <c r="D26" s="523"/>
      <c r="E26" s="63"/>
      <c r="F26" s="49"/>
      <c r="G26" s="524"/>
      <c r="H26" s="525"/>
      <c r="I26" s="525"/>
    </row>
    <row r="27" spans="1:10">
      <c r="A27" s="67" t="s">
        <v>366</v>
      </c>
      <c r="B27" s="68"/>
      <c r="C27" s="526" t="s">
        <v>403</v>
      </c>
      <c r="D27" s="526"/>
      <c r="E27" s="64"/>
      <c r="F27" s="68"/>
      <c r="G27" s="527" t="s">
        <v>83</v>
      </c>
      <c r="H27" s="527"/>
      <c r="I27" s="527"/>
    </row>
    <row r="28" spans="1:10">
      <c r="A28" s="45"/>
      <c r="B28" s="46"/>
      <c r="C28" s="47"/>
      <c r="D28" s="48"/>
      <c r="E28" s="48"/>
      <c r="F28" s="48"/>
      <c r="G28" s="48"/>
      <c r="H28" s="48"/>
    </row>
    <row r="29" spans="1:10">
      <c r="A29" s="45"/>
      <c r="B29" s="46"/>
      <c r="C29" s="47"/>
      <c r="D29" s="48"/>
      <c r="E29" s="48"/>
      <c r="F29" s="48"/>
      <c r="G29" s="48"/>
      <c r="H29" s="48"/>
    </row>
    <row r="30" spans="1:10">
      <c r="A30" s="45"/>
      <c r="B30" s="46"/>
      <c r="C30" s="47"/>
      <c r="D30" s="48"/>
      <c r="E30" s="48"/>
      <c r="F30" s="48"/>
      <c r="G30" s="48"/>
      <c r="H30" s="48"/>
    </row>
    <row r="31" spans="1:10">
      <c r="A31" s="45"/>
      <c r="B31" s="46"/>
      <c r="C31" s="47"/>
      <c r="D31" s="48"/>
      <c r="E31" s="48"/>
      <c r="F31" s="48"/>
      <c r="G31" s="48"/>
      <c r="H31" s="48"/>
    </row>
    <row r="32" spans="1:10">
      <c r="A32" s="45"/>
      <c r="B32" s="46"/>
      <c r="C32" s="47"/>
      <c r="D32" s="48"/>
      <c r="E32" s="48"/>
      <c r="F32" s="48"/>
      <c r="G32" s="48"/>
      <c r="H32" s="48"/>
    </row>
    <row r="33" spans="1:8">
      <c r="A33" s="45"/>
      <c r="B33" s="46"/>
      <c r="C33" s="47"/>
      <c r="D33" s="48"/>
      <c r="E33" s="48"/>
      <c r="F33" s="48"/>
      <c r="G33" s="48"/>
      <c r="H33" s="48"/>
    </row>
    <row r="34" spans="1:8">
      <c r="A34" s="45"/>
      <c r="B34" s="46"/>
      <c r="C34" s="47"/>
      <c r="D34" s="48"/>
      <c r="E34" s="48"/>
      <c r="F34" s="48"/>
      <c r="G34" s="48"/>
      <c r="H34" s="48"/>
    </row>
    <row r="35" spans="1:8">
      <c r="A35" s="45"/>
      <c r="B35" s="46"/>
      <c r="C35" s="47"/>
      <c r="D35" s="48"/>
      <c r="E35" s="48"/>
      <c r="F35" s="48"/>
      <c r="G35" s="48"/>
      <c r="H35" s="48"/>
    </row>
    <row r="36" spans="1:8">
      <c r="A36" s="45"/>
      <c r="B36" s="46"/>
      <c r="C36" s="47"/>
      <c r="D36" s="48"/>
      <c r="E36" s="48"/>
      <c r="F36" s="48"/>
      <c r="G36" s="48"/>
      <c r="H36" s="48"/>
    </row>
    <row r="37" spans="1:8">
      <c r="A37" s="45"/>
      <c r="B37" s="46"/>
      <c r="C37" s="47"/>
      <c r="D37" s="48"/>
      <c r="E37" s="48"/>
      <c r="F37" s="48"/>
      <c r="G37" s="48"/>
      <c r="H37" s="48"/>
    </row>
    <row r="38" spans="1:8">
      <c r="A38" s="45"/>
      <c r="B38" s="46"/>
      <c r="C38" s="47"/>
      <c r="D38" s="48"/>
      <c r="E38" s="48"/>
      <c r="F38" s="48"/>
      <c r="G38" s="48"/>
      <c r="H38" s="48"/>
    </row>
    <row r="39" spans="1:8">
      <c r="A39" s="45"/>
      <c r="B39" s="46"/>
      <c r="C39" s="47"/>
      <c r="D39" s="48"/>
      <c r="E39" s="48"/>
      <c r="F39" s="48"/>
      <c r="G39" s="48"/>
      <c r="H39" s="48"/>
    </row>
    <row r="40" spans="1:8">
      <c r="A40" s="45"/>
      <c r="B40" s="46"/>
      <c r="C40" s="47"/>
      <c r="D40" s="48"/>
      <c r="E40" s="48"/>
      <c r="F40" s="48"/>
      <c r="G40" s="48"/>
      <c r="H40" s="48"/>
    </row>
    <row r="41" spans="1:8">
      <c r="A41" s="45"/>
      <c r="B41" s="46"/>
      <c r="C41" s="47"/>
      <c r="D41" s="48"/>
      <c r="E41" s="48"/>
      <c r="F41" s="48"/>
      <c r="G41" s="48"/>
      <c r="H41" s="48"/>
    </row>
    <row r="42" spans="1:8">
      <c r="A42" s="45"/>
      <c r="B42" s="46"/>
      <c r="C42" s="47"/>
      <c r="D42" s="48"/>
      <c r="E42" s="48"/>
      <c r="F42" s="48"/>
      <c r="G42" s="48"/>
      <c r="H42" s="48"/>
    </row>
    <row r="43" spans="1:8">
      <c r="A43" s="45"/>
      <c r="B43" s="46"/>
      <c r="C43" s="47"/>
      <c r="D43" s="48"/>
      <c r="E43" s="48"/>
      <c r="F43" s="48"/>
      <c r="G43" s="48"/>
      <c r="H43" s="48"/>
    </row>
    <row r="44" spans="1:8">
      <c r="A44" s="45"/>
      <c r="B44" s="46"/>
      <c r="C44" s="47"/>
      <c r="D44" s="48"/>
      <c r="E44" s="48"/>
      <c r="F44" s="48"/>
      <c r="G44" s="48"/>
      <c r="H44" s="48"/>
    </row>
    <row r="45" spans="1:8">
      <c r="A45" s="45"/>
      <c r="B45" s="46"/>
      <c r="C45" s="47"/>
      <c r="D45" s="48"/>
      <c r="E45" s="48"/>
      <c r="F45" s="48"/>
      <c r="G45" s="48"/>
      <c r="H45" s="48"/>
    </row>
    <row r="46" spans="1:8">
      <c r="A46" s="45"/>
      <c r="B46" s="46"/>
      <c r="C46" s="47"/>
      <c r="D46" s="48"/>
      <c r="E46" s="48"/>
      <c r="F46" s="48"/>
      <c r="G46" s="48"/>
      <c r="H46" s="48"/>
    </row>
    <row r="47" spans="1:8">
      <c r="A47" s="45"/>
      <c r="B47" s="46"/>
      <c r="C47" s="47"/>
      <c r="D47" s="48"/>
      <c r="E47" s="48"/>
      <c r="F47" s="48"/>
      <c r="G47" s="48"/>
      <c r="H47" s="48"/>
    </row>
    <row r="48" spans="1:8">
      <c r="A48" s="45"/>
      <c r="B48" s="46"/>
      <c r="C48" s="47"/>
      <c r="D48" s="48"/>
      <c r="E48" s="48"/>
      <c r="F48" s="48"/>
      <c r="G48" s="48"/>
      <c r="H48" s="48"/>
    </row>
    <row r="49" spans="1:8">
      <c r="A49" s="45"/>
      <c r="B49" s="46"/>
      <c r="C49" s="47"/>
      <c r="D49" s="48"/>
      <c r="E49" s="48"/>
      <c r="F49" s="48"/>
      <c r="G49" s="48"/>
      <c r="H49" s="48"/>
    </row>
    <row r="50" spans="1:8">
      <c r="A50" s="45"/>
      <c r="B50" s="46"/>
      <c r="C50" s="47"/>
      <c r="D50" s="48"/>
      <c r="E50" s="48"/>
      <c r="F50" s="48"/>
      <c r="G50" s="48"/>
      <c r="H50" s="48"/>
    </row>
    <row r="51" spans="1:8">
      <c r="A51" s="45"/>
      <c r="B51" s="46"/>
      <c r="C51" s="47"/>
      <c r="D51" s="48"/>
      <c r="E51" s="48"/>
      <c r="F51" s="48"/>
      <c r="G51" s="48"/>
      <c r="H51" s="48"/>
    </row>
    <row r="52" spans="1:8">
      <c r="A52" s="45"/>
      <c r="B52" s="46"/>
      <c r="C52" s="47"/>
      <c r="D52" s="48"/>
      <c r="E52" s="48"/>
      <c r="F52" s="48"/>
      <c r="G52" s="48"/>
      <c r="H52" s="48"/>
    </row>
    <row r="53" spans="1:8">
      <c r="A53" s="45"/>
      <c r="B53" s="46"/>
      <c r="C53" s="47"/>
      <c r="D53" s="48"/>
      <c r="E53" s="48"/>
      <c r="F53" s="48"/>
      <c r="G53" s="48"/>
      <c r="H53" s="48"/>
    </row>
    <row r="54" spans="1:8">
      <c r="A54" s="45"/>
      <c r="B54" s="46"/>
      <c r="C54" s="47"/>
      <c r="D54" s="48"/>
      <c r="E54" s="48"/>
      <c r="F54" s="48"/>
      <c r="G54" s="48"/>
      <c r="H54" s="48"/>
    </row>
    <row r="55" spans="1:8">
      <c r="A55" s="45"/>
      <c r="B55" s="46"/>
      <c r="C55" s="47"/>
      <c r="D55" s="48"/>
      <c r="E55" s="48"/>
      <c r="F55" s="48"/>
      <c r="G55" s="48"/>
      <c r="H55" s="48"/>
    </row>
    <row r="56" spans="1:8">
      <c r="A56" s="45"/>
      <c r="B56" s="46"/>
      <c r="C56" s="47"/>
      <c r="D56" s="48"/>
      <c r="E56" s="48"/>
      <c r="F56" s="48"/>
      <c r="G56" s="48"/>
      <c r="H56" s="48"/>
    </row>
    <row r="57" spans="1:8">
      <c r="A57" s="45"/>
      <c r="B57" s="46"/>
      <c r="C57" s="47"/>
      <c r="D57" s="48"/>
      <c r="E57" s="48"/>
      <c r="F57" s="48"/>
      <c r="G57" s="48"/>
      <c r="H57" s="48"/>
    </row>
    <row r="58" spans="1:8">
      <c r="A58" s="45"/>
      <c r="B58" s="46"/>
      <c r="C58" s="47"/>
      <c r="D58" s="48"/>
      <c r="E58" s="48"/>
      <c r="F58" s="48"/>
      <c r="G58" s="48"/>
      <c r="H58" s="48"/>
    </row>
    <row r="59" spans="1:8">
      <c r="A59" s="45"/>
      <c r="C59" s="65"/>
      <c r="D59" s="50"/>
      <c r="E59" s="50"/>
      <c r="F59" s="50"/>
      <c r="G59" s="50"/>
      <c r="H59" s="50"/>
    </row>
    <row r="60" spans="1:8">
      <c r="A60" s="51"/>
      <c r="C60" s="65"/>
      <c r="D60" s="50"/>
      <c r="E60" s="50"/>
      <c r="F60" s="50"/>
      <c r="G60" s="50"/>
      <c r="H60" s="50"/>
    </row>
    <row r="61" spans="1:8">
      <c r="A61" s="51"/>
      <c r="C61" s="65"/>
      <c r="D61" s="50"/>
      <c r="E61" s="50"/>
      <c r="F61" s="50"/>
      <c r="G61" s="50"/>
      <c r="H61" s="50"/>
    </row>
    <row r="62" spans="1:8">
      <c r="A62" s="51"/>
      <c r="C62" s="65"/>
      <c r="D62" s="50"/>
      <c r="E62" s="50"/>
      <c r="F62" s="50"/>
      <c r="G62" s="50"/>
      <c r="H62" s="50"/>
    </row>
    <row r="63" spans="1:8">
      <c r="A63" s="51"/>
      <c r="C63" s="65"/>
      <c r="D63" s="50"/>
      <c r="E63" s="50"/>
      <c r="F63" s="50"/>
      <c r="G63" s="50"/>
      <c r="H63" s="50"/>
    </row>
    <row r="64" spans="1:8">
      <c r="A64" s="51"/>
      <c r="C64" s="65"/>
      <c r="D64" s="50"/>
      <c r="E64" s="50"/>
      <c r="F64" s="50"/>
      <c r="G64" s="50"/>
      <c r="H64" s="50"/>
    </row>
    <row r="65" spans="1:8">
      <c r="A65" s="51"/>
      <c r="C65" s="65"/>
      <c r="D65" s="50"/>
      <c r="E65" s="50"/>
      <c r="F65" s="50"/>
      <c r="G65" s="50"/>
      <c r="H65" s="50"/>
    </row>
    <row r="66" spans="1:8">
      <c r="A66" s="51"/>
      <c r="C66" s="65"/>
      <c r="D66" s="50"/>
      <c r="E66" s="50"/>
      <c r="F66" s="50"/>
      <c r="G66" s="50"/>
      <c r="H66" s="50"/>
    </row>
    <row r="67" spans="1:8">
      <c r="A67" s="51"/>
      <c r="C67" s="65"/>
      <c r="D67" s="50"/>
      <c r="E67" s="50"/>
      <c r="F67" s="50"/>
      <c r="G67" s="50"/>
      <c r="H67" s="50"/>
    </row>
    <row r="68" spans="1:8">
      <c r="A68" s="51"/>
      <c r="C68" s="65"/>
      <c r="D68" s="50"/>
      <c r="E68" s="50"/>
      <c r="F68" s="50"/>
      <c r="G68" s="50"/>
      <c r="H68" s="50"/>
    </row>
    <row r="69" spans="1:8">
      <c r="A69" s="51"/>
      <c r="C69" s="65"/>
      <c r="D69" s="50"/>
      <c r="E69" s="50"/>
      <c r="F69" s="50"/>
      <c r="G69" s="50"/>
      <c r="H69" s="50"/>
    </row>
    <row r="70" spans="1:8">
      <c r="A70" s="51"/>
      <c r="C70" s="65"/>
      <c r="D70" s="50"/>
      <c r="E70" s="50"/>
      <c r="F70" s="50"/>
      <c r="G70" s="50"/>
      <c r="H70" s="50"/>
    </row>
    <row r="71" spans="1:8">
      <c r="A71" s="51"/>
      <c r="C71" s="65"/>
      <c r="D71" s="50"/>
      <c r="E71" s="50"/>
      <c r="F71" s="50"/>
      <c r="G71" s="50"/>
      <c r="H71" s="50"/>
    </row>
    <row r="72" spans="1:8">
      <c r="A72" s="51"/>
      <c r="C72" s="65"/>
      <c r="D72" s="50"/>
      <c r="E72" s="50"/>
      <c r="F72" s="50"/>
      <c r="G72" s="50"/>
      <c r="H72" s="50"/>
    </row>
    <row r="73" spans="1:8">
      <c r="A73" s="51"/>
      <c r="C73" s="65"/>
      <c r="D73" s="50"/>
      <c r="E73" s="50"/>
      <c r="F73" s="50"/>
      <c r="G73" s="50"/>
      <c r="H73" s="50"/>
    </row>
    <row r="74" spans="1:8">
      <c r="A74" s="51"/>
      <c r="C74" s="65"/>
      <c r="D74" s="50"/>
      <c r="E74" s="50"/>
      <c r="F74" s="50"/>
      <c r="G74" s="50"/>
      <c r="H74" s="50"/>
    </row>
    <row r="75" spans="1:8">
      <c r="A75" s="51"/>
      <c r="C75" s="65"/>
      <c r="D75" s="50"/>
      <c r="E75" s="50"/>
      <c r="F75" s="50"/>
      <c r="G75" s="50"/>
      <c r="H75" s="50"/>
    </row>
    <row r="76" spans="1:8">
      <c r="A76" s="51"/>
      <c r="C76" s="65"/>
      <c r="D76" s="50"/>
      <c r="E76" s="50"/>
      <c r="F76" s="50"/>
      <c r="G76" s="50"/>
      <c r="H76" s="50"/>
    </row>
    <row r="77" spans="1:8">
      <c r="A77" s="51"/>
      <c r="C77" s="65"/>
      <c r="D77" s="50"/>
      <c r="E77" s="50"/>
      <c r="F77" s="50"/>
      <c r="G77" s="50"/>
      <c r="H77" s="50"/>
    </row>
    <row r="78" spans="1:8">
      <c r="A78" s="51"/>
      <c r="C78" s="65"/>
      <c r="D78" s="50"/>
      <c r="E78" s="50"/>
      <c r="F78" s="50"/>
      <c r="G78" s="50"/>
      <c r="H78" s="50"/>
    </row>
    <row r="79" spans="1:8">
      <c r="A79" s="51"/>
      <c r="C79" s="65"/>
      <c r="D79" s="50"/>
      <c r="E79" s="50"/>
      <c r="F79" s="50"/>
      <c r="G79" s="50"/>
      <c r="H79" s="50"/>
    </row>
    <row r="80" spans="1:8">
      <c r="A80" s="51"/>
      <c r="C80" s="65"/>
      <c r="D80" s="50"/>
      <c r="E80" s="50"/>
      <c r="F80" s="50"/>
      <c r="G80" s="50"/>
      <c r="H80" s="50"/>
    </row>
    <row r="81" spans="1:8">
      <c r="A81" s="51"/>
      <c r="C81" s="65"/>
      <c r="D81" s="50"/>
      <c r="E81" s="50"/>
      <c r="F81" s="50"/>
      <c r="G81" s="50"/>
      <c r="H81" s="50"/>
    </row>
    <row r="82" spans="1:8">
      <c r="A82" s="51"/>
    </row>
    <row r="83" spans="1:8">
      <c r="A83" s="52"/>
    </row>
    <row r="84" spans="1:8">
      <c r="A84" s="52"/>
    </row>
    <row r="85" spans="1:8">
      <c r="A85" s="52"/>
    </row>
    <row r="86" spans="1:8">
      <c r="A86" s="52"/>
    </row>
    <row r="87" spans="1:8">
      <c r="A87" s="52"/>
    </row>
    <row r="88" spans="1:8">
      <c r="A88" s="52"/>
    </row>
    <row r="89" spans="1:8">
      <c r="A89" s="52"/>
    </row>
    <row r="90" spans="1:8">
      <c r="A90" s="52"/>
    </row>
    <row r="91" spans="1:8">
      <c r="A91" s="52"/>
    </row>
    <row r="92" spans="1:8">
      <c r="A92" s="52"/>
    </row>
    <row r="93" spans="1:8">
      <c r="A93" s="52"/>
    </row>
    <row r="94" spans="1:8">
      <c r="A94" s="52"/>
    </row>
    <row r="95" spans="1:8">
      <c r="A95" s="52"/>
    </row>
    <row r="96" spans="1:8">
      <c r="A96" s="52"/>
    </row>
    <row r="97" spans="1:1">
      <c r="A97" s="52"/>
    </row>
    <row r="98" spans="1:1">
      <c r="A98" s="52"/>
    </row>
    <row r="99" spans="1:1">
      <c r="A99" s="52"/>
    </row>
    <row r="100" spans="1:1">
      <c r="A100" s="52"/>
    </row>
    <row r="101" spans="1:1">
      <c r="A101" s="52"/>
    </row>
    <row r="102" spans="1:1">
      <c r="A102" s="52"/>
    </row>
    <row r="103" spans="1:1">
      <c r="A103" s="52"/>
    </row>
    <row r="104" spans="1:1">
      <c r="A104" s="52"/>
    </row>
    <row r="105" spans="1:1">
      <c r="A105" s="52"/>
    </row>
    <row r="106" spans="1:1">
      <c r="A106" s="52"/>
    </row>
    <row r="107" spans="1:1">
      <c r="A107" s="52"/>
    </row>
    <row r="108" spans="1:1">
      <c r="A108" s="52"/>
    </row>
    <row r="109" spans="1:1">
      <c r="A109" s="52"/>
    </row>
    <row r="110" spans="1:1">
      <c r="A110" s="52"/>
    </row>
    <row r="111" spans="1:1">
      <c r="A111" s="52"/>
    </row>
    <row r="112" spans="1:1">
      <c r="A112" s="52"/>
    </row>
    <row r="113" spans="1:1">
      <c r="A113" s="52"/>
    </row>
    <row r="114" spans="1:1">
      <c r="A114" s="52"/>
    </row>
    <row r="115" spans="1:1">
      <c r="A115" s="52"/>
    </row>
    <row r="116" spans="1:1">
      <c r="A116" s="52"/>
    </row>
    <row r="117" spans="1:1">
      <c r="A117" s="52"/>
    </row>
    <row r="118" spans="1:1">
      <c r="A118" s="52"/>
    </row>
    <row r="119" spans="1:1">
      <c r="A119" s="52"/>
    </row>
    <row r="120" spans="1:1">
      <c r="A120" s="52"/>
    </row>
    <row r="121" spans="1:1">
      <c r="A121" s="52"/>
    </row>
    <row r="122" spans="1:1">
      <c r="A122" s="52"/>
    </row>
    <row r="123" spans="1:1">
      <c r="A123" s="52"/>
    </row>
    <row r="124" spans="1:1">
      <c r="A124" s="52"/>
    </row>
    <row r="125" spans="1:1">
      <c r="A125" s="52"/>
    </row>
    <row r="126" spans="1:1">
      <c r="A126" s="52"/>
    </row>
    <row r="127" spans="1:1">
      <c r="A127" s="52"/>
    </row>
    <row r="128" spans="1:1">
      <c r="A128" s="52"/>
    </row>
    <row r="129" spans="1:1">
      <c r="A129" s="52"/>
    </row>
    <row r="130" spans="1:1">
      <c r="A130" s="52"/>
    </row>
    <row r="131" spans="1:1">
      <c r="A131" s="52"/>
    </row>
    <row r="132" spans="1:1">
      <c r="A132" s="52"/>
    </row>
    <row r="133" spans="1:1">
      <c r="A133" s="52"/>
    </row>
    <row r="134" spans="1:1">
      <c r="A134" s="52"/>
    </row>
    <row r="135" spans="1:1">
      <c r="A135" s="52"/>
    </row>
    <row r="136" spans="1:1">
      <c r="A136" s="52"/>
    </row>
    <row r="137" spans="1:1">
      <c r="A137" s="52"/>
    </row>
    <row r="138" spans="1:1">
      <c r="A138" s="52"/>
    </row>
    <row r="139" spans="1:1">
      <c r="A139" s="52"/>
    </row>
    <row r="140" spans="1:1">
      <c r="A140" s="52"/>
    </row>
    <row r="141" spans="1:1">
      <c r="A141" s="52"/>
    </row>
    <row r="142" spans="1:1">
      <c r="A142" s="52"/>
    </row>
    <row r="143" spans="1:1">
      <c r="A143" s="52"/>
    </row>
    <row r="144" spans="1:1">
      <c r="A144" s="52"/>
    </row>
    <row r="145" spans="1:1">
      <c r="A145" s="52"/>
    </row>
    <row r="146" spans="1:1">
      <c r="A146" s="52"/>
    </row>
    <row r="147" spans="1:1">
      <c r="A147" s="52"/>
    </row>
    <row r="148" spans="1:1">
      <c r="A148" s="52"/>
    </row>
    <row r="149" spans="1:1">
      <c r="A149" s="52"/>
    </row>
    <row r="150" spans="1:1">
      <c r="A150" s="52"/>
    </row>
    <row r="151" spans="1:1">
      <c r="A151" s="52"/>
    </row>
    <row r="152" spans="1:1">
      <c r="A152" s="52"/>
    </row>
    <row r="153" spans="1:1">
      <c r="A153" s="52"/>
    </row>
    <row r="154" spans="1:1">
      <c r="A154" s="52"/>
    </row>
    <row r="155" spans="1:1">
      <c r="A155" s="52"/>
    </row>
    <row r="156" spans="1:1">
      <c r="A156" s="52"/>
    </row>
    <row r="157" spans="1:1">
      <c r="A157" s="52"/>
    </row>
    <row r="158" spans="1:1">
      <c r="A158" s="52"/>
    </row>
    <row r="159" spans="1:1">
      <c r="A159" s="52"/>
    </row>
    <row r="160" spans="1:1">
      <c r="A160" s="52"/>
    </row>
    <row r="161" spans="1:1">
      <c r="A161" s="52"/>
    </row>
    <row r="162" spans="1:1">
      <c r="A162" s="52"/>
    </row>
    <row r="163" spans="1:1">
      <c r="A163" s="52"/>
    </row>
    <row r="164" spans="1:1">
      <c r="A164" s="52"/>
    </row>
    <row r="165" spans="1:1">
      <c r="A165" s="52"/>
    </row>
    <row r="166" spans="1:1">
      <c r="A166" s="52"/>
    </row>
    <row r="167" spans="1:1">
      <c r="A167" s="52"/>
    </row>
    <row r="168" spans="1:1">
      <c r="A168" s="52"/>
    </row>
    <row r="169" spans="1:1">
      <c r="A169" s="52"/>
    </row>
    <row r="170" spans="1:1">
      <c r="A170" s="52"/>
    </row>
    <row r="171" spans="1:1">
      <c r="A171" s="52"/>
    </row>
    <row r="172" spans="1:1">
      <c r="A172" s="52"/>
    </row>
    <row r="173" spans="1:1">
      <c r="A173" s="52"/>
    </row>
    <row r="174" spans="1:1">
      <c r="A174" s="52"/>
    </row>
    <row r="175" spans="1:1">
      <c r="A175" s="52"/>
    </row>
    <row r="176" spans="1:1">
      <c r="A176" s="52"/>
    </row>
    <row r="177" spans="1:1">
      <c r="A177" s="52"/>
    </row>
    <row r="178" spans="1:1">
      <c r="A178" s="52"/>
    </row>
    <row r="179" spans="1:1">
      <c r="A179" s="52"/>
    </row>
    <row r="180" spans="1:1">
      <c r="A180" s="52"/>
    </row>
    <row r="181" spans="1:1">
      <c r="A181" s="52"/>
    </row>
    <row r="182" spans="1:1">
      <c r="A182" s="52"/>
    </row>
    <row r="183" spans="1:1">
      <c r="A183" s="52"/>
    </row>
    <row r="184" spans="1:1">
      <c r="A184" s="52"/>
    </row>
    <row r="185" spans="1:1">
      <c r="A185" s="52"/>
    </row>
    <row r="186" spans="1:1">
      <c r="A186" s="52"/>
    </row>
    <row r="187" spans="1:1">
      <c r="A187" s="52"/>
    </row>
    <row r="188" spans="1:1">
      <c r="A188" s="52"/>
    </row>
    <row r="189" spans="1:1">
      <c r="A189" s="52"/>
    </row>
    <row r="190" spans="1:1">
      <c r="A190" s="52"/>
    </row>
    <row r="191" spans="1:1">
      <c r="A191" s="52"/>
    </row>
    <row r="192" spans="1:1">
      <c r="A192" s="52"/>
    </row>
    <row r="193" spans="1:1">
      <c r="A193" s="52"/>
    </row>
    <row r="194" spans="1:1">
      <c r="A194" s="52"/>
    </row>
    <row r="195" spans="1:1">
      <c r="A195" s="52"/>
    </row>
    <row r="196" spans="1:1">
      <c r="A196" s="52"/>
    </row>
    <row r="197" spans="1:1">
      <c r="A197" s="52"/>
    </row>
    <row r="198" spans="1:1">
      <c r="A198" s="52"/>
    </row>
    <row r="199" spans="1:1">
      <c r="A199" s="52"/>
    </row>
    <row r="200" spans="1:1">
      <c r="A200" s="52"/>
    </row>
    <row r="201" spans="1:1">
      <c r="A201" s="52"/>
    </row>
    <row r="202" spans="1:1">
      <c r="A202" s="52"/>
    </row>
    <row r="203" spans="1:1">
      <c r="A203" s="52"/>
    </row>
    <row r="204" spans="1:1">
      <c r="A204" s="52"/>
    </row>
    <row r="205" spans="1:1">
      <c r="A205" s="52"/>
    </row>
    <row r="206" spans="1:1">
      <c r="A206" s="52"/>
    </row>
    <row r="207" spans="1:1">
      <c r="A207" s="52"/>
    </row>
    <row r="208" spans="1:1">
      <c r="A208" s="52"/>
    </row>
    <row r="209" spans="1:1">
      <c r="A209" s="52"/>
    </row>
    <row r="210" spans="1:1">
      <c r="A210" s="52"/>
    </row>
    <row r="211" spans="1:1">
      <c r="A211" s="52"/>
    </row>
    <row r="212" spans="1:1">
      <c r="A212" s="52"/>
    </row>
    <row r="213" spans="1:1">
      <c r="A213" s="52"/>
    </row>
    <row r="214" spans="1:1">
      <c r="A214" s="52"/>
    </row>
    <row r="215" spans="1:1">
      <c r="A215" s="52"/>
    </row>
    <row r="216" spans="1:1">
      <c r="A216" s="52"/>
    </row>
    <row r="217" spans="1:1">
      <c r="A217" s="52"/>
    </row>
    <row r="218" spans="1:1">
      <c r="A218" s="52"/>
    </row>
    <row r="219" spans="1:1">
      <c r="A219" s="52"/>
    </row>
    <row r="220" spans="1:1">
      <c r="A220" s="52"/>
    </row>
    <row r="221" spans="1:1">
      <c r="A221" s="52"/>
    </row>
    <row r="222" spans="1:1">
      <c r="A222" s="52"/>
    </row>
    <row r="223" spans="1:1">
      <c r="A223" s="52"/>
    </row>
    <row r="224" spans="1:1">
      <c r="A224" s="52"/>
    </row>
    <row r="225" spans="1:1">
      <c r="A225" s="52"/>
    </row>
    <row r="226" spans="1:1">
      <c r="A226" s="52"/>
    </row>
    <row r="227" spans="1:1">
      <c r="A227" s="52"/>
    </row>
    <row r="228" spans="1:1">
      <c r="A228" s="52"/>
    </row>
    <row r="229" spans="1:1">
      <c r="A229" s="52"/>
    </row>
    <row r="230" spans="1:1">
      <c r="A230" s="52"/>
    </row>
    <row r="231" spans="1:1">
      <c r="A231" s="52"/>
    </row>
    <row r="232" spans="1:1">
      <c r="A232" s="52"/>
    </row>
    <row r="233" spans="1:1">
      <c r="A233" s="52"/>
    </row>
    <row r="234" spans="1:1">
      <c r="A234" s="52"/>
    </row>
    <row r="235" spans="1:1">
      <c r="A235" s="52"/>
    </row>
    <row r="236" spans="1:1">
      <c r="A236" s="52"/>
    </row>
    <row r="237" spans="1:1">
      <c r="A237" s="52"/>
    </row>
    <row r="238" spans="1:1">
      <c r="A238" s="52"/>
    </row>
    <row r="239" spans="1:1">
      <c r="A239" s="52"/>
    </row>
    <row r="240" spans="1:1">
      <c r="A240" s="52"/>
    </row>
    <row r="241" spans="1:1">
      <c r="A241" s="52"/>
    </row>
    <row r="242" spans="1:1">
      <c r="A242" s="52"/>
    </row>
    <row r="243" spans="1:1">
      <c r="A243" s="52"/>
    </row>
    <row r="244" spans="1:1">
      <c r="A244" s="52"/>
    </row>
    <row r="245" spans="1:1">
      <c r="A245" s="52"/>
    </row>
    <row r="246" spans="1:1">
      <c r="A246" s="52"/>
    </row>
    <row r="247" spans="1:1">
      <c r="A247" s="52"/>
    </row>
    <row r="248" spans="1:1">
      <c r="A248" s="52"/>
    </row>
    <row r="249" spans="1:1">
      <c r="A249" s="52"/>
    </row>
  </sheetData>
  <mergeCells count="14">
    <mergeCell ref="C26:D26"/>
    <mergeCell ref="G26:I26"/>
    <mergeCell ref="C27:D27"/>
    <mergeCell ref="G27:I27"/>
    <mergeCell ref="A7:J7"/>
    <mergeCell ref="A12:J12"/>
    <mergeCell ref="A2:H2"/>
    <mergeCell ref="A4:A5"/>
    <mergeCell ref="B4:B5"/>
    <mergeCell ref="C4:C5"/>
    <mergeCell ref="D4:D5"/>
    <mergeCell ref="E4:E5"/>
    <mergeCell ref="F4:F5"/>
    <mergeCell ref="G4:J4"/>
  </mergeCells>
  <printOptions horizontalCentered="1"/>
  <pageMargins left="0.62992125984251968" right="0.55118110236220474" top="0.98425196850393704" bottom="0.59055118110236227" header="0" footer="0"/>
  <pageSetup paperSize="9" scale="70" fitToHeight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T102"/>
  <sheetViews>
    <sheetView view="pageBreakPreview" zoomScale="50" zoomScaleNormal="75" zoomScaleSheetLayoutView="50" workbookViewId="0">
      <selection sqref="A1:XFD1048576"/>
    </sheetView>
  </sheetViews>
  <sheetFormatPr defaultRowHeight="20.25"/>
  <cols>
    <col min="1" max="1" width="84.42578125" style="24" customWidth="1"/>
    <col min="2" max="2" width="15" style="24" customWidth="1"/>
    <col min="3" max="3" width="20" style="24" customWidth="1"/>
    <col min="4" max="4" width="22" style="24" customWidth="1"/>
    <col min="5" max="5" width="19.42578125" style="24" customWidth="1"/>
    <col min="6" max="6" width="19.140625" style="24" customWidth="1"/>
    <col min="7" max="7" width="22" style="24" customWidth="1"/>
    <col min="8" max="8" width="18.28515625" style="24" customWidth="1"/>
    <col min="9" max="9" width="18.5703125" style="24" customWidth="1"/>
    <col min="10" max="10" width="19.140625" style="24" customWidth="1"/>
    <col min="11" max="11" width="9.140625" style="24"/>
    <col min="12" max="12" width="14.7109375" style="24" bestFit="1" customWidth="1"/>
    <col min="13" max="13" width="14" style="24" customWidth="1"/>
    <col min="14" max="14" width="11.7109375" style="24" customWidth="1"/>
    <col min="15" max="16384" width="9.140625" style="24"/>
  </cols>
  <sheetData>
    <row r="1" spans="1:12" ht="23.25" customHeight="1">
      <c r="J1" s="33" t="s">
        <v>354</v>
      </c>
    </row>
    <row r="2" spans="1:12" ht="29.25" customHeight="1">
      <c r="A2" s="534" t="s">
        <v>280</v>
      </c>
      <c r="B2" s="534"/>
      <c r="C2" s="534"/>
      <c r="D2" s="534"/>
      <c r="E2" s="534"/>
      <c r="F2" s="534"/>
      <c r="G2" s="534"/>
      <c r="H2" s="534"/>
      <c r="I2" s="534"/>
      <c r="J2" s="534"/>
    </row>
    <row r="3" spans="1:12" ht="17.25" customHeight="1">
      <c r="A3" s="427"/>
      <c r="B3" s="427"/>
      <c r="C3" s="427"/>
      <c r="D3" s="427"/>
      <c r="E3" s="427"/>
      <c r="F3" s="427"/>
      <c r="G3" s="427"/>
      <c r="H3" s="427"/>
      <c r="I3" s="427"/>
      <c r="J3" s="167" t="s">
        <v>361</v>
      </c>
    </row>
    <row r="4" spans="1:12" ht="48" customHeight="1">
      <c r="A4" s="535" t="s">
        <v>164</v>
      </c>
      <c r="B4" s="537" t="s">
        <v>0</v>
      </c>
      <c r="C4" s="492" t="s">
        <v>581</v>
      </c>
      <c r="D4" s="492" t="s">
        <v>582</v>
      </c>
      <c r="E4" s="494" t="s">
        <v>578</v>
      </c>
      <c r="F4" s="492" t="s">
        <v>583</v>
      </c>
      <c r="G4" s="503" t="s">
        <v>334</v>
      </c>
      <c r="H4" s="503"/>
      <c r="I4" s="503"/>
      <c r="J4" s="503"/>
    </row>
    <row r="5" spans="1:12" ht="64.5" customHeight="1">
      <c r="A5" s="536"/>
      <c r="B5" s="537"/>
      <c r="C5" s="493"/>
      <c r="D5" s="493"/>
      <c r="E5" s="495"/>
      <c r="F5" s="493"/>
      <c r="G5" s="405" t="s">
        <v>127</v>
      </c>
      <c r="H5" s="405" t="s">
        <v>128</v>
      </c>
      <c r="I5" s="405" t="s">
        <v>129</v>
      </c>
      <c r="J5" s="405" t="s">
        <v>63</v>
      </c>
    </row>
    <row r="6" spans="1:12" ht="27" customHeight="1">
      <c r="A6" s="403">
        <v>1</v>
      </c>
      <c r="B6" s="405">
        <v>2</v>
      </c>
      <c r="C6" s="405">
        <v>3</v>
      </c>
      <c r="D6" s="405">
        <v>4</v>
      </c>
      <c r="E6" s="405">
        <v>5</v>
      </c>
      <c r="F6" s="405">
        <v>6</v>
      </c>
      <c r="G6" s="405">
        <v>7</v>
      </c>
      <c r="H6" s="405">
        <v>8</v>
      </c>
      <c r="I6" s="405">
        <v>9</v>
      </c>
      <c r="J6" s="405">
        <v>10</v>
      </c>
    </row>
    <row r="7" spans="1:12" s="172" customFormat="1" ht="30" customHeight="1">
      <c r="A7" s="168" t="s">
        <v>111</v>
      </c>
      <c r="B7" s="169"/>
      <c r="C7" s="170"/>
      <c r="D7" s="170"/>
      <c r="E7" s="170"/>
      <c r="F7" s="170"/>
      <c r="G7" s="170"/>
      <c r="H7" s="170"/>
      <c r="I7" s="170"/>
      <c r="J7" s="171"/>
    </row>
    <row r="8" spans="1:12" ht="48" customHeight="1">
      <c r="A8" s="173" t="s">
        <v>251</v>
      </c>
      <c r="B8" s="174">
        <v>3000</v>
      </c>
      <c r="C8" s="205">
        <f>SUM(C9:C10,C12:C17)</f>
        <v>47496</v>
      </c>
      <c r="D8" s="205">
        <f t="shared" ref="D8:E8" si="0">SUM(D9:D10,D12:D17)</f>
        <v>45645</v>
      </c>
      <c r="E8" s="205">
        <f t="shared" si="0"/>
        <v>49959</v>
      </c>
      <c r="F8" s="101">
        <f>SUM(G8:J8)</f>
        <v>50107</v>
      </c>
      <c r="G8" s="205">
        <f t="shared" ref="G8" si="1">SUM(G9:G10,G12:G17)</f>
        <v>13008</v>
      </c>
      <c r="H8" s="205">
        <f t="shared" ref="H8:I8" si="2">SUM(H9:H10,H12:H17)</f>
        <v>12380</v>
      </c>
      <c r="I8" s="205">
        <f t="shared" si="2"/>
        <v>12099</v>
      </c>
      <c r="J8" s="205">
        <f t="shared" ref="J8" si="3">SUM(J9:J10,J12:J17)</f>
        <v>12620</v>
      </c>
    </row>
    <row r="9" spans="1:12" ht="33" customHeight="1">
      <c r="A9" s="417" t="s">
        <v>311</v>
      </c>
      <c r="B9" s="175">
        <v>3010</v>
      </c>
      <c r="C9" s="72">
        <v>39920</v>
      </c>
      <c r="D9" s="72">
        <v>41489</v>
      </c>
      <c r="E9" s="72">
        <v>42525</v>
      </c>
      <c r="F9" s="72">
        <f>SUM(G9:J9)</f>
        <v>45935</v>
      </c>
      <c r="G9" s="72">
        <v>11247</v>
      </c>
      <c r="H9" s="72">
        <v>11139</v>
      </c>
      <c r="I9" s="72">
        <v>11529</v>
      </c>
      <c r="J9" s="72">
        <v>12020</v>
      </c>
    </row>
    <row r="10" spans="1:12" ht="30" customHeight="1">
      <c r="A10" s="417" t="s">
        <v>252</v>
      </c>
      <c r="B10" s="175">
        <v>3020</v>
      </c>
      <c r="C10" s="72"/>
      <c r="D10" s="72"/>
      <c r="E10" s="72"/>
      <c r="F10" s="72">
        <f t="shared" ref="F10:F18" si="4">SUM(G10:J10)</f>
        <v>0</v>
      </c>
      <c r="G10" s="72"/>
      <c r="H10" s="72"/>
      <c r="I10" s="72"/>
      <c r="J10" s="72"/>
    </row>
    <row r="11" spans="1:12" ht="28.5" customHeight="1">
      <c r="A11" s="417" t="s">
        <v>253</v>
      </c>
      <c r="B11" s="175">
        <v>3021</v>
      </c>
      <c r="C11" s="72"/>
      <c r="D11" s="72"/>
      <c r="E11" s="72"/>
      <c r="F11" s="72">
        <f t="shared" si="4"/>
        <v>0</v>
      </c>
      <c r="G11" s="72"/>
      <c r="H11" s="72"/>
      <c r="I11" s="72"/>
      <c r="J11" s="72"/>
    </row>
    <row r="12" spans="1:12" ht="34.5" customHeight="1">
      <c r="A12" s="417" t="s">
        <v>312</v>
      </c>
      <c r="B12" s="175">
        <v>3030</v>
      </c>
      <c r="C12" s="206">
        <f>'Розшифровка до Руху'!C9</f>
        <v>0</v>
      </c>
      <c r="D12" s="206">
        <f>'Розшифровка до Руху'!D9</f>
        <v>1606</v>
      </c>
      <c r="E12" s="206">
        <f>'Розшифровка до Руху'!E9</f>
        <v>1596</v>
      </c>
      <c r="F12" s="72">
        <f t="shared" si="4"/>
        <v>1602</v>
      </c>
      <c r="G12" s="206">
        <f>'Розшифровка до Руху'!G9</f>
        <v>961</v>
      </c>
      <c r="H12" s="206">
        <f>'Розшифровка до Руху'!H9</f>
        <v>641</v>
      </c>
      <c r="I12" s="206">
        <f>'Розшифровка до Руху'!I9</f>
        <v>0</v>
      </c>
      <c r="J12" s="206">
        <f>'Розшифровка до Руху'!J9</f>
        <v>0</v>
      </c>
    </row>
    <row r="13" spans="1:12" ht="33" customHeight="1">
      <c r="A13" s="417" t="s">
        <v>375</v>
      </c>
      <c r="B13" s="175">
        <v>3040</v>
      </c>
      <c r="C13" s="72"/>
      <c r="D13" s="72"/>
      <c r="E13" s="72"/>
      <c r="F13" s="72">
        <f t="shared" si="4"/>
        <v>0</v>
      </c>
      <c r="G13" s="72"/>
      <c r="H13" s="72"/>
      <c r="I13" s="72"/>
      <c r="J13" s="72"/>
    </row>
    <row r="14" spans="1:12" ht="33" customHeight="1">
      <c r="A14" s="417" t="s">
        <v>254</v>
      </c>
      <c r="B14" s="175">
        <v>3050</v>
      </c>
      <c r="C14" s="72"/>
      <c r="D14" s="72"/>
      <c r="E14" s="72"/>
      <c r="F14" s="72">
        <f>SUM(G14:J14)</f>
        <v>0</v>
      </c>
      <c r="G14" s="72"/>
      <c r="H14" s="72"/>
      <c r="I14" s="72"/>
      <c r="J14" s="72"/>
    </row>
    <row r="15" spans="1:12" ht="31.5" customHeight="1">
      <c r="A15" s="417" t="s">
        <v>376</v>
      </c>
      <c r="B15" s="175">
        <v>3060</v>
      </c>
      <c r="C15" s="72"/>
      <c r="D15" s="72"/>
      <c r="E15" s="72"/>
      <c r="F15" s="72">
        <f t="shared" si="4"/>
        <v>0</v>
      </c>
      <c r="G15" s="72"/>
      <c r="H15" s="72"/>
      <c r="I15" s="72"/>
      <c r="J15" s="72"/>
    </row>
    <row r="16" spans="1:12" ht="45" customHeight="1">
      <c r="A16" s="417" t="s">
        <v>377</v>
      </c>
      <c r="B16" s="175">
        <v>3070</v>
      </c>
      <c r="C16" s="72"/>
      <c r="D16" s="72"/>
      <c r="E16" s="72"/>
      <c r="F16" s="72">
        <f t="shared" si="4"/>
        <v>0</v>
      </c>
      <c r="G16" s="72"/>
      <c r="H16" s="72"/>
      <c r="I16" s="72"/>
      <c r="J16" s="72"/>
      <c r="L16" s="280"/>
    </row>
    <row r="17" spans="1:17" ht="33" customHeight="1">
      <c r="A17" s="417" t="s">
        <v>372</v>
      </c>
      <c r="B17" s="175">
        <v>3080</v>
      </c>
      <c r="C17" s="206">
        <f>'Розшифровка до Руху'!C17</f>
        <v>7576</v>
      </c>
      <c r="D17" s="206">
        <f>'Розшифровка до Руху'!D17</f>
        <v>2550</v>
      </c>
      <c r="E17" s="206">
        <f>'Розшифровка до Руху'!E17</f>
        <v>5838</v>
      </c>
      <c r="F17" s="72">
        <f t="shared" si="4"/>
        <v>2570</v>
      </c>
      <c r="G17" s="206">
        <f>'Розшифровка до Руху'!G17</f>
        <v>800</v>
      </c>
      <c r="H17" s="206">
        <f>'Розшифровка до Руху'!H17</f>
        <v>600</v>
      </c>
      <c r="I17" s="206">
        <f>'Розшифровка до Руху'!I17</f>
        <v>570</v>
      </c>
      <c r="J17" s="206">
        <f>'Розшифровка до Руху'!J17</f>
        <v>600</v>
      </c>
    </row>
    <row r="18" spans="1:17" ht="31.5" customHeight="1">
      <c r="A18" s="173" t="s">
        <v>255</v>
      </c>
      <c r="B18" s="174">
        <v>3100</v>
      </c>
      <c r="C18" s="205">
        <f>SUM(C19:C20,C21,C32,C33)</f>
        <v>-45690</v>
      </c>
      <c r="D18" s="205">
        <f>SUM(D19:D20,D21,D32,D33)</f>
        <v>-44268</v>
      </c>
      <c r="E18" s="205">
        <f>SUM(E19:E20,E21,E32,E33)</f>
        <v>-48300</v>
      </c>
      <c r="F18" s="101">
        <f t="shared" si="4"/>
        <v>-49041</v>
      </c>
      <c r="G18" s="205">
        <f>SUM(G19:G20,G21,G32,G33)</f>
        <v>-12926</v>
      </c>
      <c r="H18" s="205">
        <f>SUM(H19:H20,H21,H32,H33)</f>
        <v>-11901</v>
      </c>
      <c r="I18" s="205">
        <f>SUM(I19:I20,I21,I32,I33)</f>
        <v>-11777</v>
      </c>
      <c r="J18" s="205">
        <f>SUM(J19:J20,J21,J32,J33)</f>
        <v>-12437</v>
      </c>
    </row>
    <row r="19" spans="1:17" ht="33" customHeight="1">
      <c r="A19" s="417" t="s">
        <v>256</v>
      </c>
      <c r="B19" s="175">
        <v>3110</v>
      </c>
      <c r="C19" s="72">
        <v>-11414</v>
      </c>
      <c r="D19" s="72">
        <v>-11479</v>
      </c>
      <c r="E19" s="72">
        <v>-14752</v>
      </c>
      <c r="F19" s="72">
        <f>SUM(G19:J19)</f>
        <v>-12440</v>
      </c>
      <c r="G19" s="72">
        <v>-3740</v>
      </c>
      <c r="H19" s="72">
        <v>-2815</v>
      </c>
      <c r="I19" s="72">
        <v>-2630</v>
      </c>
      <c r="J19" s="72">
        <v>-3255</v>
      </c>
    </row>
    <row r="20" spans="1:17" ht="34.5" customHeight="1">
      <c r="A20" s="417" t="s">
        <v>257</v>
      </c>
      <c r="B20" s="175">
        <v>3120</v>
      </c>
      <c r="C20" s="72">
        <v>-21887</v>
      </c>
      <c r="D20" s="72">
        <f>-'I. Фін результат'!D91-'ІІІ. Рух грош. коштів'!D24-'ІІІ. Рух грош. коштів'!D29</f>
        <v>-19712</v>
      </c>
      <c r="E20" s="72">
        <f>-'I. Фін результат'!E91-E24-E29-'Розшифровка до Руху'!E25</f>
        <v>-20231</v>
      </c>
      <c r="F20" s="72">
        <f>SUM(G20:J20)</f>
        <v>-22099</v>
      </c>
      <c r="G20" s="72">
        <f>-'I. Фін результат'!G91-G24-G29-'Розшифровка до Руху'!G25</f>
        <v>-5535</v>
      </c>
      <c r="H20" s="72">
        <f>-'I. Фін результат'!H91-H24-H29-'Розшифровка до Руху'!H25</f>
        <v>-5516</v>
      </c>
      <c r="I20" s="72">
        <f>-'I. Фін результат'!I91-I24-I29-'Розшифровка до Руху'!I25</f>
        <v>-5512</v>
      </c>
      <c r="J20" s="72">
        <f>-'I. Фін результат'!J91-J24-J29-'Розшифровка до Руху'!J25</f>
        <v>-5536</v>
      </c>
      <c r="K20" s="382" t="s">
        <v>639</v>
      </c>
      <c r="L20" s="273"/>
      <c r="M20" s="273"/>
      <c r="N20" s="273"/>
      <c r="O20" s="273"/>
      <c r="P20" s="273"/>
      <c r="Q20" s="273"/>
    </row>
    <row r="21" spans="1:17" ht="51" customHeight="1">
      <c r="A21" s="417" t="s">
        <v>258</v>
      </c>
      <c r="B21" s="175">
        <v>3130</v>
      </c>
      <c r="C21" s="684">
        <f>SUM(C22:C31)</f>
        <v>-12053</v>
      </c>
      <c r="D21" s="684">
        <f>SUM(D22:D31)</f>
        <v>-12729</v>
      </c>
      <c r="E21" s="684">
        <f>SUM(E22:E31)</f>
        <v>-12916</v>
      </c>
      <c r="F21" s="72">
        <f>SUM(G21:J21)</f>
        <v>-14072</v>
      </c>
      <c r="G21" s="684">
        <f>SUM(G22:G31)</f>
        <v>-3544</v>
      </c>
      <c r="H21" s="684">
        <f>SUM(H22:H31)</f>
        <v>-3463</v>
      </c>
      <c r="I21" s="684">
        <f>SUM(I22:I31)</f>
        <v>-3527</v>
      </c>
      <c r="J21" s="684">
        <f>SUM(J22:J31)</f>
        <v>-3538</v>
      </c>
    </row>
    <row r="22" spans="1:17" ht="37.5" customHeight="1">
      <c r="A22" s="417" t="s">
        <v>259</v>
      </c>
      <c r="B22" s="175">
        <v>3131</v>
      </c>
      <c r="C22" s="72">
        <v>-4</v>
      </c>
      <c r="D22" s="72"/>
      <c r="E22" s="72"/>
      <c r="F22" s="72">
        <f t="shared" ref="F22:F29" si="5">SUM(G22:J22)</f>
        <v>-5</v>
      </c>
      <c r="G22" s="73">
        <f>-'ІІ. Розр. з бюджетом'!E28</f>
        <v>-5</v>
      </c>
      <c r="H22" s="73">
        <v>0</v>
      </c>
      <c r="I22" s="73">
        <v>0</v>
      </c>
      <c r="J22" s="73">
        <v>0</v>
      </c>
    </row>
    <row r="23" spans="1:17" ht="39" customHeight="1">
      <c r="A23" s="417" t="s">
        <v>260</v>
      </c>
      <c r="B23" s="175">
        <v>3132</v>
      </c>
      <c r="C23" s="72">
        <v>-1128</v>
      </c>
      <c r="D23" s="72">
        <f>-'ІІ. Розр. з бюджетом'!D20</f>
        <v>-1340</v>
      </c>
      <c r="E23" s="72">
        <f>-'ІІ. Розр. з бюджетом'!E20</f>
        <v>-1250</v>
      </c>
      <c r="F23" s="72">
        <f t="shared" si="5"/>
        <v>-1300</v>
      </c>
      <c r="G23" s="72">
        <f>-'ІІ. Розр. з бюджетом'!G20</f>
        <v>-340</v>
      </c>
      <c r="H23" s="72">
        <f>-'ІІ. Розр. з бюджетом'!H20</f>
        <v>-275</v>
      </c>
      <c r="I23" s="72">
        <f>-'ІІ. Розр. з бюджетом'!I20</f>
        <v>-345</v>
      </c>
      <c r="J23" s="72">
        <f>-'ІІ. Розр. з бюджетом'!J20</f>
        <v>-340</v>
      </c>
    </row>
    <row r="24" spans="1:17" ht="33" customHeight="1">
      <c r="A24" s="417" t="s">
        <v>74</v>
      </c>
      <c r="B24" s="175">
        <v>3133</v>
      </c>
      <c r="C24" s="72">
        <v>-4935</v>
      </c>
      <c r="D24" s="72">
        <f>-'ІІ. Розр. з бюджетом'!D29</f>
        <v>-4608</v>
      </c>
      <c r="E24" s="72">
        <f>-'ІІ. Розр. з бюджетом'!E29</f>
        <v>-4780</v>
      </c>
      <c r="F24" s="72">
        <f t="shared" si="5"/>
        <v>-5217</v>
      </c>
      <c r="G24" s="72">
        <f>-'ІІ. Розр. з бюджетом'!G29</f>
        <v>-1307</v>
      </c>
      <c r="H24" s="72">
        <f>-'ІІ. Розр. з бюджетом'!H29</f>
        <v>-1302</v>
      </c>
      <c r="I24" s="72">
        <f>-'ІІ. Розр. з бюджетом'!I29</f>
        <v>-1301</v>
      </c>
      <c r="J24" s="72">
        <f>-'ІІ. Розр. з бюджетом'!J29</f>
        <v>-1307</v>
      </c>
    </row>
    <row r="25" spans="1:17" ht="34.5" customHeight="1">
      <c r="A25" s="417" t="s">
        <v>373</v>
      </c>
      <c r="B25" s="175">
        <v>3134</v>
      </c>
      <c r="C25" s="230" t="s">
        <v>200</v>
      </c>
      <c r="D25" s="72">
        <v>0</v>
      </c>
      <c r="E25" s="73" t="s">
        <v>200</v>
      </c>
      <c r="F25" s="72">
        <f t="shared" si="5"/>
        <v>0</v>
      </c>
      <c r="G25" s="73" t="s">
        <v>200</v>
      </c>
      <c r="H25" s="73" t="s">
        <v>200</v>
      </c>
      <c r="I25" s="73" t="s">
        <v>200</v>
      </c>
      <c r="J25" s="73" t="s">
        <v>200</v>
      </c>
    </row>
    <row r="26" spans="1:17" ht="36" customHeight="1">
      <c r="A26" s="417" t="s">
        <v>289</v>
      </c>
      <c r="B26" s="175">
        <v>3135</v>
      </c>
      <c r="C26" s="72">
        <f>-'ІІ. Розр. з бюджетом'!C31</f>
        <v>-59</v>
      </c>
      <c r="D26" s="72">
        <f>-'ІІ. Розр. з бюджетом'!D31</f>
        <v>-60</v>
      </c>
      <c r="E26" s="72">
        <f>-'ІІ. Розр. з бюджетом'!E31</f>
        <v>-59</v>
      </c>
      <c r="F26" s="72">
        <f>SUM(G26:J26)</f>
        <v>-60</v>
      </c>
      <c r="G26" s="72">
        <f>-'ІІ. Розр. з бюджетом'!G31</f>
        <v>-15</v>
      </c>
      <c r="H26" s="72">
        <f>-'ІІ. Розр. з бюджетом'!H31</f>
        <v>-15</v>
      </c>
      <c r="I26" s="72">
        <f>-'ІІ. Розр. з бюджетом'!I31</f>
        <v>-15</v>
      </c>
      <c r="J26" s="72">
        <f>-'ІІ. Розр. з бюджетом'!J31</f>
        <v>-15</v>
      </c>
    </row>
    <row r="27" spans="1:17" ht="39" customHeight="1">
      <c r="A27" s="417" t="s">
        <v>290</v>
      </c>
      <c r="B27" s="175">
        <v>3136</v>
      </c>
      <c r="C27" s="230" t="s">
        <v>200</v>
      </c>
      <c r="D27" s="72">
        <v>0</v>
      </c>
      <c r="E27" s="73" t="s">
        <v>200</v>
      </c>
      <c r="F27" s="72">
        <f t="shared" si="5"/>
        <v>0</v>
      </c>
      <c r="G27" s="73" t="s">
        <v>200</v>
      </c>
      <c r="H27" s="73" t="s">
        <v>200</v>
      </c>
      <c r="I27" s="73" t="s">
        <v>200</v>
      </c>
      <c r="J27" s="73" t="s">
        <v>200</v>
      </c>
    </row>
    <row r="28" spans="1:17" ht="39" customHeight="1">
      <c r="A28" s="417" t="s">
        <v>297</v>
      </c>
      <c r="B28" s="175">
        <v>3137</v>
      </c>
      <c r="C28" s="230" t="s">
        <v>200</v>
      </c>
      <c r="D28" s="72">
        <v>0</v>
      </c>
      <c r="E28" s="73" t="s">
        <v>200</v>
      </c>
      <c r="F28" s="72">
        <f t="shared" si="5"/>
        <v>0</v>
      </c>
      <c r="G28" s="73" t="s">
        <v>200</v>
      </c>
      <c r="H28" s="73" t="s">
        <v>200</v>
      </c>
      <c r="I28" s="73" t="s">
        <v>200</v>
      </c>
      <c r="J28" s="73" t="s">
        <v>200</v>
      </c>
    </row>
    <row r="29" spans="1:17" ht="36" customHeight="1">
      <c r="A29" s="417" t="s">
        <v>369</v>
      </c>
      <c r="B29" s="175">
        <v>3138</v>
      </c>
      <c r="C29" s="73">
        <f>-'ІІ. Розр. з бюджетом'!C25</f>
        <v>-492</v>
      </c>
      <c r="D29" s="73">
        <f>-'ІІ. Розр. з бюджетом'!D25</f>
        <v>-1280</v>
      </c>
      <c r="E29" s="73">
        <f>-'ІІ. Розр. з бюджетом'!E25</f>
        <v>-1328</v>
      </c>
      <c r="F29" s="72">
        <f t="shared" si="5"/>
        <v>-1449</v>
      </c>
      <c r="G29" s="139">
        <f>-'ІІ. Розр. з бюджетом'!G25</f>
        <v>-363</v>
      </c>
      <c r="H29" s="139">
        <f>-'ІІ. Розр. з бюджетом'!H25</f>
        <v>-362</v>
      </c>
      <c r="I29" s="139">
        <f>-'ІІ. Розр. з бюджетом'!I25</f>
        <v>-362</v>
      </c>
      <c r="J29" s="139">
        <f>-'ІІ. Розр. з бюджетом'!J25</f>
        <v>-362</v>
      </c>
    </row>
    <row r="30" spans="1:17" ht="48" customHeight="1">
      <c r="A30" s="417" t="s">
        <v>374</v>
      </c>
      <c r="B30" s="175">
        <v>3139</v>
      </c>
      <c r="C30" s="684">
        <v>-5435</v>
      </c>
      <c r="D30" s="72">
        <f>-'ІІ. Розр. з бюджетом'!D38</f>
        <v>-5441</v>
      </c>
      <c r="E30" s="72">
        <f>-'ІІ. Розр. з бюджетом'!E38</f>
        <v>-5499</v>
      </c>
      <c r="F30" s="72">
        <f>SUM(G30:J30)</f>
        <v>-6041</v>
      </c>
      <c r="G30" s="72">
        <f>-'ІІ. Розр. з бюджетом'!G38</f>
        <v>-1514</v>
      </c>
      <c r="H30" s="72">
        <f>-'ІІ. Розр. з бюджетом'!H38</f>
        <v>-1509</v>
      </c>
      <c r="I30" s="72">
        <f>-'ІІ. Розр. з бюджетом'!I38</f>
        <v>-1504</v>
      </c>
      <c r="J30" s="72">
        <f>-'ІІ. Розр. з бюджетом'!J38</f>
        <v>-1514</v>
      </c>
    </row>
    <row r="31" spans="1:17" ht="34.5" customHeight="1">
      <c r="A31" s="417" t="s">
        <v>77</v>
      </c>
      <c r="B31" s="175">
        <v>3140</v>
      </c>
      <c r="C31" s="230" t="s">
        <v>200</v>
      </c>
      <c r="D31" s="72">
        <v>0</v>
      </c>
      <c r="E31" s="73" t="s">
        <v>200</v>
      </c>
      <c r="F31" s="72">
        <f>SUM(G31:J31)</f>
        <v>0</v>
      </c>
      <c r="G31" s="73" t="s">
        <v>200</v>
      </c>
      <c r="H31" s="73" t="s">
        <v>200</v>
      </c>
      <c r="I31" s="73" t="s">
        <v>200</v>
      </c>
      <c r="J31" s="73" t="s">
        <v>200</v>
      </c>
    </row>
    <row r="32" spans="1:17" ht="34.5" customHeight="1">
      <c r="A32" s="417" t="s">
        <v>261</v>
      </c>
      <c r="B32" s="175">
        <v>3150</v>
      </c>
      <c r="C32" s="230" t="s">
        <v>200</v>
      </c>
      <c r="D32" s="72">
        <v>0</v>
      </c>
      <c r="E32" s="73" t="s">
        <v>200</v>
      </c>
      <c r="F32" s="72">
        <f t="shared" ref="F32:F36" si="6">SUM(G32:J32)</f>
        <v>0</v>
      </c>
      <c r="G32" s="73" t="s">
        <v>200</v>
      </c>
      <c r="H32" s="73" t="s">
        <v>200</v>
      </c>
      <c r="I32" s="73" t="s">
        <v>200</v>
      </c>
      <c r="J32" s="73" t="s">
        <v>200</v>
      </c>
    </row>
    <row r="33" spans="1:10" ht="37.5" customHeight="1">
      <c r="A33" s="417" t="s">
        <v>310</v>
      </c>
      <c r="B33" s="175">
        <v>3160</v>
      </c>
      <c r="C33" s="684">
        <f>'Розшифровка до Руху'!C23</f>
        <v>-336</v>
      </c>
      <c r="D33" s="684">
        <f>'Розшифровка до Руху'!D23</f>
        <v>-348</v>
      </c>
      <c r="E33" s="684">
        <f>'Розшифровка до Руху'!E23</f>
        <v>-401</v>
      </c>
      <c r="F33" s="72">
        <f t="shared" si="6"/>
        <v>-430</v>
      </c>
      <c r="G33" s="684">
        <f>'Розшифровка до Руху'!G23</f>
        <v>-107</v>
      </c>
      <c r="H33" s="684">
        <f>'Розшифровка до Руху'!H23</f>
        <v>-107</v>
      </c>
      <c r="I33" s="684">
        <f>'Розшифровка до Руху'!I23</f>
        <v>-108</v>
      </c>
      <c r="J33" s="684">
        <f>'Розшифровка до Руху'!J23</f>
        <v>-108</v>
      </c>
    </row>
    <row r="34" spans="1:10" ht="34.5" customHeight="1">
      <c r="A34" s="173" t="s">
        <v>214</v>
      </c>
      <c r="B34" s="174">
        <v>3195</v>
      </c>
      <c r="C34" s="205">
        <f>SUM(C8,C18)</f>
        <v>1806</v>
      </c>
      <c r="D34" s="205">
        <f>SUM(D8,D18)</f>
        <v>1377</v>
      </c>
      <c r="E34" s="205">
        <f>SUM(E8,E18)</f>
        <v>1659</v>
      </c>
      <c r="F34" s="101">
        <f t="shared" si="6"/>
        <v>1066</v>
      </c>
      <c r="G34" s="205">
        <f>SUM(G8,G18)</f>
        <v>82</v>
      </c>
      <c r="H34" s="205">
        <f>SUM(H8,H18)</f>
        <v>479</v>
      </c>
      <c r="I34" s="205">
        <f>SUM(I8,I18)</f>
        <v>322</v>
      </c>
      <c r="J34" s="205">
        <f>SUM(J8,J18)</f>
        <v>183</v>
      </c>
    </row>
    <row r="35" spans="1:10" ht="34.5" customHeight="1">
      <c r="A35" s="168" t="s">
        <v>112</v>
      </c>
      <c r="B35" s="169"/>
      <c r="C35" s="205"/>
      <c r="D35" s="322"/>
      <c r="E35" s="322"/>
      <c r="F35" s="72"/>
      <c r="G35" s="322"/>
      <c r="H35" s="322"/>
      <c r="I35" s="322"/>
      <c r="J35" s="364"/>
    </row>
    <row r="36" spans="1:10" ht="45" customHeight="1">
      <c r="A36" s="173" t="s">
        <v>262</v>
      </c>
      <c r="B36" s="174">
        <v>3200</v>
      </c>
      <c r="C36" s="205">
        <f>SUM(C37:C40)</f>
        <v>0</v>
      </c>
      <c r="D36" s="205">
        <f t="shared" ref="D36:J36" si="7">SUM(D37:D40)</f>
        <v>0</v>
      </c>
      <c r="E36" s="205">
        <f t="shared" si="7"/>
        <v>0</v>
      </c>
      <c r="F36" s="72">
        <f t="shared" si="6"/>
        <v>0</v>
      </c>
      <c r="G36" s="205">
        <f t="shared" si="7"/>
        <v>0</v>
      </c>
      <c r="H36" s="205">
        <f t="shared" si="7"/>
        <v>0</v>
      </c>
      <c r="I36" s="205">
        <f t="shared" si="7"/>
        <v>0</v>
      </c>
      <c r="J36" s="205">
        <f t="shared" si="7"/>
        <v>0</v>
      </c>
    </row>
    <row r="37" spans="1:10" ht="39" customHeight="1">
      <c r="A37" s="417" t="s">
        <v>263</v>
      </c>
      <c r="B37" s="175">
        <v>3210</v>
      </c>
      <c r="C37" s="206"/>
      <c r="D37" s="72">
        <v>0</v>
      </c>
      <c r="E37" s="72"/>
      <c r="F37" s="72">
        <f t="shared" ref="F37:F64" si="8">SUM(G37:J37)</f>
        <v>0</v>
      </c>
      <c r="G37" s="72"/>
      <c r="H37" s="72"/>
      <c r="I37" s="72"/>
      <c r="J37" s="72"/>
    </row>
    <row r="38" spans="1:10" ht="39" customHeight="1">
      <c r="A38" s="417" t="s">
        <v>264</v>
      </c>
      <c r="B38" s="175">
        <v>3220</v>
      </c>
      <c r="C38" s="206"/>
      <c r="D38" s="72">
        <v>0</v>
      </c>
      <c r="E38" s="72"/>
      <c r="F38" s="72">
        <f t="shared" si="8"/>
        <v>0</v>
      </c>
      <c r="G38" s="72"/>
      <c r="H38" s="72"/>
      <c r="I38" s="72"/>
      <c r="J38" s="72"/>
    </row>
    <row r="39" spans="1:10" ht="39" customHeight="1">
      <c r="A39" s="417" t="s">
        <v>47</v>
      </c>
      <c r="B39" s="175">
        <v>3230</v>
      </c>
      <c r="C39" s="206"/>
      <c r="D39" s="72">
        <v>0</v>
      </c>
      <c r="E39" s="72"/>
      <c r="F39" s="72">
        <f t="shared" si="8"/>
        <v>0</v>
      </c>
      <c r="G39" s="72"/>
      <c r="H39" s="72"/>
      <c r="I39" s="72"/>
      <c r="J39" s="72"/>
    </row>
    <row r="40" spans="1:10" ht="37.5" customHeight="1">
      <c r="A40" s="417" t="s">
        <v>515</v>
      </c>
      <c r="B40" s="175">
        <v>3240</v>
      </c>
      <c r="C40" s="206">
        <v>0</v>
      </c>
      <c r="D40" s="72">
        <v>0</v>
      </c>
      <c r="E40" s="72"/>
      <c r="F40" s="72">
        <f t="shared" si="8"/>
        <v>0</v>
      </c>
      <c r="G40" s="72"/>
      <c r="H40" s="72"/>
      <c r="I40" s="72"/>
      <c r="J40" s="72"/>
    </row>
    <row r="41" spans="1:10" ht="39" customHeight="1">
      <c r="A41" s="173" t="s">
        <v>265</v>
      </c>
      <c r="B41" s="174">
        <v>3255</v>
      </c>
      <c r="C41" s="205">
        <f>SUM(C42,C44,C51)</f>
        <v>-672</v>
      </c>
      <c r="D41" s="205">
        <f t="shared" ref="D41:J41" si="9">SUM(D42,D44,D51)</f>
        <v>-2100</v>
      </c>
      <c r="E41" s="205">
        <f t="shared" si="9"/>
        <v>-2275</v>
      </c>
      <c r="F41" s="101">
        <f>SUM(G41:J41)</f>
        <v>-260</v>
      </c>
      <c r="G41" s="205">
        <f t="shared" si="9"/>
        <v>-20</v>
      </c>
      <c r="H41" s="205">
        <f t="shared" si="9"/>
        <v>-92</v>
      </c>
      <c r="I41" s="205">
        <f t="shared" si="9"/>
        <v>-128</v>
      </c>
      <c r="J41" s="205">
        <f t="shared" si="9"/>
        <v>-20</v>
      </c>
    </row>
    <row r="42" spans="1:10" ht="43.5" customHeight="1">
      <c r="A42" s="176" t="s">
        <v>378</v>
      </c>
      <c r="B42" s="177">
        <v>3260</v>
      </c>
      <c r="C42" s="230" t="s">
        <v>200</v>
      </c>
      <c r="D42" s="72">
        <v>0</v>
      </c>
      <c r="E42" s="72" t="str">
        <f t="shared" ref="E42:J42" si="10">E43</f>
        <v>(    )</v>
      </c>
      <c r="F42" s="72">
        <f t="shared" si="8"/>
        <v>0</v>
      </c>
      <c r="G42" s="72" t="str">
        <f t="shared" si="10"/>
        <v>(    )</v>
      </c>
      <c r="H42" s="72" t="str">
        <f t="shared" si="10"/>
        <v>(    )</v>
      </c>
      <c r="I42" s="72" t="str">
        <f t="shared" si="10"/>
        <v>(    )</v>
      </c>
      <c r="J42" s="72" t="str">
        <f t="shared" si="10"/>
        <v>(    )</v>
      </c>
    </row>
    <row r="43" spans="1:10" ht="37.5" customHeight="1">
      <c r="A43" s="176" t="s">
        <v>379</v>
      </c>
      <c r="B43" s="177">
        <v>3261</v>
      </c>
      <c r="C43" s="230" t="s">
        <v>200</v>
      </c>
      <c r="D43" s="73">
        <v>0</v>
      </c>
      <c r="E43" s="73" t="s">
        <v>200</v>
      </c>
      <c r="F43" s="72">
        <f t="shared" si="8"/>
        <v>0</v>
      </c>
      <c r="G43" s="72" t="s">
        <v>200</v>
      </c>
      <c r="H43" s="72" t="s">
        <v>200</v>
      </c>
      <c r="I43" s="72" t="s">
        <v>200</v>
      </c>
      <c r="J43" s="72" t="s">
        <v>200</v>
      </c>
    </row>
    <row r="44" spans="1:10" ht="48" customHeight="1">
      <c r="A44" s="176" t="s">
        <v>380</v>
      </c>
      <c r="B44" s="177">
        <v>3270</v>
      </c>
      <c r="C44" s="684">
        <f>SUM(C45:C50)</f>
        <v>-672</v>
      </c>
      <c r="D44" s="684">
        <f>SUM(D45:D50)</f>
        <v>-2100</v>
      </c>
      <c r="E44" s="684">
        <f>SUM(E45:E50)</f>
        <v>-2275</v>
      </c>
      <c r="F44" s="72">
        <f>SUM(G44:J44)</f>
        <v>-260</v>
      </c>
      <c r="G44" s="684">
        <f>SUM(G45:G50)</f>
        <v>-20</v>
      </c>
      <c r="H44" s="684">
        <f>SUM(H45:H50)</f>
        <v>-92</v>
      </c>
      <c r="I44" s="684">
        <f>SUM(I45:I50)</f>
        <v>-128</v>
      </c>
      <c r="J44" s="684">
        <f>SUM(J45:J50)</f>
        <v>-20</v>
      </c>
    </row>
    <row r="45" spans="1:10" ht="37.5" customHeight="1">
      <c r="A45" s="176" t="s">
        <v>382</v>
      </c>
      <c r="B45" s="177">
        <v>3271</v>
      </c>
      <c r="C45" s="230" t="s">
        <v>200</v>
      </c>
      <c r="D45" s="72">
        <v>0</v>
      </c>
      <c r="E45" s="413" t="s">
        <v>200</v>
      </c>
      <c r="F45" s="72">
        <f t="shared" si="8"/>
        <v>0</v>
      </c>
      <c r="G45" s="422" t="s">
        <v>200</v>
      </c>
      <c r="H45" s="422" t="s">
        <v>200</v>
      </c>
      <c r="I45" s="422" t="s">
        <v>200</v>
      </c>
      <c r="J45" s="422" t="s">
        <v>200</v>
      </c>
    </row>
    <row r="46" spans="1:10" ht="43.5" customHeight="1">
      <c r="A46" s="417" t="s">
        <v>428</v>
      </c>
      <c r="B46" s="175">
        <v>3272</v>
      </c>
      <c r="C46" s="230">
        <f>'Розшифровка до Руху'!C32</f>
        <v>-469</v>
      </c>
      <c r="D46" s="230">
        <f>'Розшифровка до Руху'!D32</f>
        <v>-2000</v>
      </c>
      <c r="E46" s="230">
        <f>'Розшифровка до Руху'!E32</f>
        <v>-2175</v>
      </c>
      <c r="F46" s="72">
        <f t="shared" si="8"/>
        <v>-180</v>
      </c>
      <c r="G46" s="230">
        <f>'Розшифровка до Руху'!G32</f>
        <v>0</v>
      </c>
      <c r="H46" s="230">
        <f>'Розшифровка до Руху'!H32</f>
        <v>-72</v>
      </c>
      <c r="I46" s="230">
        <f>'Розшифровка до Руху'!I32</f>
        <v>-108</v>
      </c>
      <c r="J46" s="230">
        <f>'Розшифровка до Руху'!J32</f>
        <v>0</v>
      </c>
    </row>
    <row r="47" spans="1:10" ht="49.5" customHeight="1">
      <c r="A47" s="417" t="s">
        <v>27</v>
      </c>
      <c r="B47" s="175">
        <v>3273</v>
      </c>
      <c r="C47" s="230">
        <f>'Розшифровка до Руху'!C43</f>
        <v>-138</v>
      </c>
      <c r="D47" s="230">
        <f>'Розшифровка до Руху'!D43</f>
        <v>-100</v>
      </c>
      <c r="E47" s="230">
        <f>'Розшифровка до Руху'!E43</f>
        <v>-100</v>
      </c>
      <c r="F47" s="72">
        <f t="shared" si="8"/>
        <v>-80</v>
      </c>
      <c r="G47" s="230">
        <f>'Розшифровка до Руху'!G43</f>
        <v>-20</v>
      </c>
      <c r="H47" s="230">
        <f>'Розшифровка до Руху'!H43</f>
        <v>-20</v>
      </c>
      <c r="I47" s="230">
        <f>'Розшифровка до Руху'!I43</f>
        <v>-20</v>
      </c>
      <c r="J47" s="230">
        <f>'Розшифровка до Руху'!J43</f>
        <v>-20</v>
      </c>
    </row>
    <row r="48" spans="1:10" ht="39" customHeight="1">
      <c r="A48" s="417" t="s">
        <v>381</v>
      </c>
      <c r="B48" s="175">
        <v>3274</v>
      </c>
      <c r="C48" s="230">
        <f>'Розшифровка до Руху'!C67</f>
        <v>0</v>
      </c>
      <c r="D48" s="230">
        <f>'Розшифровка до Руху'!D67</f>
        <v>0</v>
      </c>
      <c r="E48" s="230">
        <f>'Розшифровка до Руху'!E67</f>
        <v>0</v>
      </c>
      <c r="F48" s="72">
        <f t="shared" si="8"/>
        <v>0</v>
      </c>
      <c r="G48" s="230">
        <f>'Розшифровка до Руху'!G67</f>
        <v>0</v>
      </c>
      <c r="H48" s="230">
        <f>'Розшифровка до Руху'!H67</f>
        <v>0</v>
      </c>
      <c r="I48" s="230">
        <f>'Розшифровка до Руху'!I67</f>
        <v>0</v>
      </c>
      <c r="J48" s="230">
        <f>'Розшифровка до Руху'!J67</f>
        <v>0</v>
      </c>
    </row>
    <row r="49" spans="1:20" ht="55.5" customHeight="1">
      <c r="A49" s="417" t="s">
        <v>383</v>
      </c>
      <c r="B49" s="175">
        <v>3275</v>
      </c>
      <c r="C49" s="230">
        <f>'Розшифровка до Руху'!C69</f>
        <v>-65</v>
      </c>
      <c r="D49" s="230">
        <f>'Розшифровка до Руху'!D69</f>
        <v>0</v>
      </c>
      <c r="E49" s="230">
        <f>'Розшифровка до Руху'!E69</f>
        <v>0</v>
      </c>
      <c r="F49" s="72">
        <f t="shared" si="8"/>
        <v>0</v>
      </c>
      <c r="G49" s="230">
        <f>'Розшифровка до Руху'!G69</f>
        <v>0</v>
      </c>
      <c r="H49" s="230">
        <f>'Розшифровка до Руху'!H69</f>
        <v>0</v>
      </c>
      <c r="I49" s="230">
        <f>'Розшифровка до Руху'!I69</f>
        <v>0</v>
      </c>
      <c r="J49" s="230">
        <f>'Розшифровка до Руху'!J69</f>
        <v>0</v>
      </c>
    </row>
    <row r="50" spans="1:20" ht="36" customHeight="1">
      <c r="A50" s="417" t="s">
        <v>384</v>
      </c>
      <c r="B50" s="175">
        <v>3276</v>
      </c>
      <c r="C50" s="230" t="s">
        <v>200</v>
      </c>
      <c r="D50" s="72">
        <v>0</v>
      </c>
      <c r="E50" s="72" t="s">
        <v>200</v>
      </c>
      <c r="F50" s="72">
        <f t="shared" si="8"/>
        <v>0</v>
      </c>
      <c r="G50" s="72" t="s">
        <v>200</v>
      </c>
      <c r="H50" s="72" t="s">
        <v>200</v>
      </c>
      <c r="I50" s="72" t="s">
        <v>200</v>
      </c>
      <c r="J50" s="72" t="s">
        <v>200</v>
      </c>
    </row>
    <row r="51" spans="1:20" ht="33" customHeight="1">
      <c r="A51" s="417" t="s">
        <v>310</v>
      </c>
      <c r="B51" s="175">
        <v>3280</v>
      </c>
      <c r="C51" s="230" t="s">
        <v>200</v>
      </c>
      <c r="D51" s="72">
        <v>0</v>
      </c>
      <c r="E51" s="72" t="s">
        <v>200</v>
      </c>
      <c r="F51" s="72">
        <f t="shared" si="8"/>
        <v>0</v>
      </c>
      <c r="G51" s="72" t="s">
        <v>200</v>
      </c>
      <c r="H51" s="72" t="s">
        <v>200</v>
      </c>
      <c r="I51" s="72" t="s">
        <v>200</v>
      </c>
      <c r="J51" s="72" t="s">
        <v>200</v>
      </c>
    </row>
    <row r="52" spans="1:20" ht="34.5" customHeight="1">
      <c r="A52" s="173" t="s">
        <v>113</v>
      </c>
      <c r="B52" s="174">
        <v>3295</v>
      </c>
      <c r="C52" s="205">
        <f>SUM(C36,C41)</f>
        <v>-672</v>
      </c>
      <c r="D52" s="205">
        <f>SUM(D36,D41)</f>
        <v>-2100</v>
      </c>
      <c r="E52" s="205">
        <f>SUM(E36,E41)</f>
        <v>-2275</v>
      </c>
      <c r="F52" s="101">
        <f t="shared" si="8"/>
        <v>-260</v>
      </c>
      <c r="G52" s="205">
        <f>SUM(G36,G41)</f>
        <v>-20</v>
      </c>
      <c r="H52" s="205">
        <f>SUM(H36,H41)</f>
        <v>-92</v>
      </c>
      <c r="I52" s="205">
        <f>SUM(I36,I41)</f>
        <v>-128</v>
      </c>
      <c r="J52" s="205">
        <f>SUM(J36,J41)</f>
        <v>-20</v>
      </c>
    </row>
    <row r="53" spans="1:20" ht="27" customHeight="1">
      <c r="A53" s="168" t="s">
        <v>114</v>
      </c>
      <c r="B53" s="169"/>
      <c r="C53" s="206"/>
      <c r="D53" s="322">
        <v>0</v>
      </c>
      <c r="E53" s="322"/>
      <c r="F53" s="72"/>
      <c r="G53" s="322"/>
      <c r="H53" s="322"/>
      <c r="I53" s="322"/>
      <c r="J53" s="364"/>
    </row>
    <row r="54" spans="1:20" ht="43.5" customHeight="1">
      <c r="A54" s="173" t="s">
        <v>266</v>
      </c>
      <c r="B54" s="174">
        <v>3300</v>
      </c>
      <c r="C54" s="205">
        <f>SUM(C55:C57)</f>
        <v>0</v>
      </c>
      <c r="D54" s="205">
        <f>SUM(D55:D57)</f>
        <v>2000</v>
      </c>
      <c r="E54" s="205">
        <f>SUM(E55:E57)</f>
        <v>2000</v>
      </c>
      <c r="F54" s="72">
        <f t="shared" si="8"/>
        <v>0</v>
      </c>
      <c r="G54" s="205">
        <f t="shared" ref="G54:J54" si="11">SUM(G55:G57)</f>
        <v>0</v>
      </c>
      <c r="H54" s="205">
        <f t="shared" si="11"/>
        <v>0</v>
      </c>
      <c r="I54" s="205">
        <f t="shared" si="11"/>
        <v>0</v>
      </c>
      <c r="J54" s="205">
        <f t="shared" si="11"/>
        <v>0</v>
      </c>
    </row>
    <row r="55" spans="1:20" ht="33" customHeight="1">
      <c r="A55" s="417" t="s">
        <v>267</v>
      </c>
      <c r="B55" s="175">
        <v>3310</v>
      </c>
      <c r="C55" s="206">
        <f>'VII Статутн капіт'!C9</f>
        <v>0</v>
      </c>
      <c r="D55" s="206">
        <f>'VII Статутн капіт'!D9</f>
        <v>2000</v>
      </c>
      <c r="E55" s="206">
        <f>'VII Статутн капіт'!E9</f>
        <v>2000</v>
      </c>
      <c r="F55" s="72">
        <f t="shared" si="8"/>
        <v>0</v>
      </c>
      <c r="G55" s="206">
        <f>'VII Статутн капіт'!G9</f>
        <v>0</v>
      </c>
      <c r="H55" s="206">
        <f>'VII Статутн капіт'!H9</f>
        <v>0</v>
      </c>
      <c r="I55" s="206">
        <f>'VII Статутн капіт'!I9</f>
        <v>0</v>
      </c>
      <c r="J55" s="206">
        <f>'VII Статутн капіт'!J9</f>
        <v>0</v>
      </c>
    </row>
    <row r="56" spans="1:20" ht="43.5" customHeight="1">
      <c r="A56" s="417" t="s">
        <v>385</v>
      </c>
      <c r="B56" s="175">
        <v>3320</v>
      </c>
      <c r="C56" s="206">
        <v>0</v>
      </c>
      <c r="D56" s="72">
        <v>0</v>
      </c>
      <c r="E56" s="72">
        <f>'Осн. фін. пок.'!E107</f>
        <v>0</v>
      </c>
      <c r="F56" s="72">
        <f t="shared" si="8"/>
        <v>0</v>
      </c>
      <c r="G56" s="72"/>
      <c r="H56" s="72"/>
      <c r="I56" s="72"/>
      <c r="J56" s="72"/>
    </row>
    <row r="57" spans="1:20" ht="39" customHeight="1">
      <c r="A57" s="417" t="s">
        <v>439</v>
      </c>
      <c r="B57" s="175">
        <v>3330</v>
      </c>
      <c r="C57" s="206">
        <f>'I. Фін результат'!C62</f>
        <v>0</v>
      </c>
      <c r="D57" s="206">
        <v>0</v>
      </c>
      <c r="E57" s="206">
        <f>'I. Фін результат'!E62</f>
        <v>0</v>
      </c>
      <c r="F57" s="72">
        <f t="shared" si="8"/>
        <v>0</v>
      </c>
      <c r="G57" s="72"/>
      <c r="H57" s="72"/>
      <c r="I57" s="72"/>
      <c r="J57" s="72"/>
    </row>
    <row r="58" spans="1:20" ht="27" customHeight="1">
      <c r="A58" s="173" t="s">
        <v>268</v>
      </c>
      <c r="B58" s="174">
        <v>3345</v>
      </c>
      <c r="C58" s="205">
        <f>SUM(C59:C63)</f>
        <v>-1220</v>
      </c>
      <c r="D58" s="205">
        <f>SUM(D59:D63)</f>
        <v>-988</v>
      </c>
      <c r="E58" s="205">
        <f>SUM(E59:E63)</f>
        <v>-970</v>
      </c>
      <c r="F58" s="101">
        <f t="shared" si="8"/>
        <v>-979</v>
      </c>
      <c r="G58" s="205">
        <f>SUM(G59:G63)</f>
        <v>-259</v>
      </c>
      <c r="H58" s="205">
        <f>SUM(H59:H63)</f>
        <v>-255</v>
      </c>
      <c r="I58" s="205">
        <f>SUM(I59:I63)</f>
        <v>-255</v>
      </c>
      <c r="J58" s="205">
        <f>SUM(J59:J63)</f>
        <v>-210</v>
      </c>
    </row>
    <row r="59" spans="1:20" ht="34.5" customHeight="1">
      <c r="A59" s="417" t="s">
        <v>269</v>
      </c>
      <c r="B59" s="175">
        <v>3350</v>
      </c>
      <c r="C59" s="230" t="s">
        <v>200</v>
      </c>
      <c r="D59" s="72">
        <v>0</v>
      </c>
      <c r="E59" s="72" t="s">
        <v>200</v>
      </c>
      <c r="F59" s="72">
        <f t="shared" si="8"/>
        <v>0</v>
      </c>
      <c r="G59" s="72" t="s">
        <v>200</v>
      </c>
      <c r="H59" s="72" t="s">
        <v>200</v>
      </c>
      <c r="I59" s="72" t="s">
        <v>200</v>
      </c>
      <c r="J59" s="72" t="s">
        <v>200</v>
      </c>
    </row>
    <row r="60" spans="1:20" ht="39" customHeight="1">
      <c r="A60" s="417" t="s">
        <v>415</v>
      </c>
      <c r="B60" s="175">
        <v>3360</v>
      </c>
      <c r="C60" s="684">
        <f>-'Осн. фін. пок.'!C111</f>
        <v>-1041</v>
      </c>
      <c r="D60" s="684">
        <f>-'Осн. фін. пок.'!D111</f>
        <v>-916</v>
      </c>
      <c r="E60" s="72">
        <f>-'Осн. фін. пок.'!E111</f>
        <v>-839</v>
      </c>
      <c r="F60" s="72">
        <f t="shared" si="8"/>
        <v>-874</v>
      </c>
      <c r="G60" s="73">
        <v>-229</v>
      </c>
      <c r="H60" s="73">
        <v>-229</v>
      </c>
      <c r="I60" s="73">
        <v>-229</v>
      </c>
      <c r="J60" s="73">
        <v>-187</v>
      </c>
      <c r="K60" s="273"/>
      <c r="L60" s="273"/>
      <c r="M60" s="273"/>
      <c r="N60" s="273"/>
      <c r="O60" s="273"/>
      <c r="P60" s="273"/>
      <c r="Q60" s="273"/>
      <c r="R60" s="273"/>
      <c r="S60" s="273"/>
      <c r="T60" s="273"/>
    </row>
    <row r="61" spans="1:20" ht="36" customHeight="1">
      <c r="A61" s="417" t="s">
        <v>386</v>
      </c>
      <c r="B61" s="175">
        <v>3370</v>
      </c>
      <c r="C61" s="684">
        <v>0</v>
      </c>
      <c r="D61" s="72">
        <v>0</v>
      </c>
      <c r="E61" s="72">
        <v>-3</v>
      </c>
      <c r="F61" s="72">
        <f t="shared" si="8"/>
        <v>-9</v>
      </c>
      <c r="G61" s="73">
        <f>-'ІІ. Розр. з бюджетом'!E33</f>
        <v>-2</v>
      </c>
      <c r="H61" s="73">
        <f>'ІІ. Розр. з бюджетом'!G10</f>
        <v>0</v>
      </c>
      <c r="I61" s="73">
        <f>'ІІ. Розр. з бюджетом'!H10</f>
        <v>-2</v>
      </c>
      <c r="J61" s="73">
        <f>'ІІ. Розр. з бюджетом'!I10</f>
        <v>-5</v>
      </c>
    </row>
    <row r="62" spans="1:20" ht="49.5" customHeight="1">
      <c r="A62" s="417" t="s">
        <v>387</v>
      </c>
      <c r="B62" s="175">
        <v>3380</v>
      </c>
      <c r="C62" s="73">
        <f>'I. Фін результат'!C63</f>
        <v>-179</v>
      </c>
      <c r="D62" s="73">
        <f>'I. Фін результат'!D63</f>
        <v>-72</v>
      </c>
      <c r="E62" s="73">
        <f>'I. Фін результат'!E63</f>
        <v>-128</v>
      </c>
      <c r="F62" s="72">
        <f t="shared" si="8"/>
        <v>-96</v>
      </c>
      <c r="G62" s="73">
        <f>'I. Фін результат'!G63</f>
        <v>-28</v>
      </c>
      <c r="H62" s="73">
        <f>'I. Фін результат'!H63</f>
        <v>-26</v>
      </c>
      <c r="I62" s="73">
        <f>'I. Фін результат'!I63</f>
        <v>-24</v>
      </c>
      <c r="J62" s="73">
        <f>'I. Фін результат'!J63</f>
        <v>-18</v>
      </c>
    </row>
    <row r="63" spans="1:20" ht="34.5" customHeight="1">
      <c r="A63" s="417" t="s">
        <v>310</v>
      </c>
      <c r="B63" s="175">
        <v>3390</v>
      </c>
      <c r="C63" s="684">
        <v>0</v>
      </c>
      <c r="D63" s="72">
        <v>0</v>
      </c>
      <c r="E63" s="72">
        <v>0</v>
      </c>
      <c r="F63" s="72">
        <f t="shared" si="8"/>
        <v>0</v>
      </c>
      <c r="G63" s="72" t="s">
        <v>200</v>
      </c>
      <c r="H63" s="72" t="s">
        <v>200</v>
      </c>
      <c r="I63" s="72" t="s">
        <v>200</v>
      </c>
      <c r="J63" s="72" t="s">
        <v>200</v>
      </c>
    </row>
    <row r="64" spans="1:20" ht="31.5" customHeight="1">
      <c r="A64" s="173" t="s">
        <v>115</v>
      </c>
      <c r="B64" s="174">
        <v>3395</v>
      </c>
      <c r="C64" s="205">
        <f>SUM(C54,C58)</f>
        <v>-1220</v>
      </c>
      <c r="D64" s="205">
        <f>SUM(D54,D58)</f>
        <v>1012</v>
      </c>
      <c r="E64" s="205">
        <f>SUM(E54,E58)</f>
        <v>1030</v>
      </c>
      <c r="F64" s="101">
        <f t="shared" si="8"/>
        <v>-979</v>
      </c>
      <c r="G64" s="205">
        <f>SUM(G54,G58)</f>
        <v>-259</v>
      </c>
      <c r="H64" s="205">
        <f>SUM(H54,H58)</f>
        <v>-255</v>
      </c>
      <c r="I64" s="205">
        <f>SUM(I54,I58)</f>
        <v>-255</v>
      </c>
      <c r="J64" s="205">
        <f>SUM(J54,J58)</f>
        <v>-210</v>
      </c>
    </row>
    <row r="65" spans="1:10" ht="30" customHeight="1">
      <c r="A65" s="173" t="s">
        <v>28</v>
      </c>
      <c r="B65" s="174">
        <v>3400</v>
      </c>
      <c r="C65" s="205">
        <f>SUM(C34,C52,C64)</f>
        <v>-86</v>
      </c>
      <c r="D65" s="205">
        <f>SUM(D34,D52,D64)</f>
        <v>289</v>
      </c>
      <c r="E65" s="205">
        <f>SUM(E34,E52,E64)</f>
        <v>414</v>
      </c>
      <c r="F65" s="101">
        <f>SUM(G65:J65)</f>
        <v>-173</v>
      </c>
      <c r="G65" s="205">
        <f t="shared" ref="G65:J65" si="12">SUM(G34,G52,G64)</f>
        <v>-197</v>
      </c>
      <c r="H65" s="205">
        <f t="shared" si="12"/>
        <v>132</v>
      </c>
      <c r="I65" s="205">
        <f t="shared" si="12"/>
        <v>-61</v>
      </c>
      <c r="J65" s="205">
        <f t="shared" si="12"/>
        <v>-47</v>
      </c>
    </row>
    <row r="66" spans="1:10" ht="37.5" customHeight="1">
      <c r="A66" s="417" t="s">
        <v>388</v>
      </c>
      <c r="B66" s="175">
        <v>3405</v>
      </c>
      <c r="C66" s="206">
        <v>183</v>
      </c>
      <c r="D66" s="72">
        <v>97</v>
      </c>
      <c r="E66" s="72">
        <f>C68</f>
        <v>97</v>
      </c>
      <c r="F66" s="72">
        <f>E68</f>
        <v>511</v>
      </c>
      <c r="G66" s="72">
        <f>F66</f>
        <v>511</v>
      </c>
      <c r="H66" s="72">
        <f>G68</f>
        <v>314</v>
      </c>
      <c r="I66" s="72">
        <f>H68</f>
        <v>446</v>
      </c>
      <c r="J66" s="72">
        <f>I68</f>
        <v>385</v>
      </c>
    </row>
    <row r="67" spans="1:10" ht="34.5" customHeight="1">
      <c r="A67" s="417" t="s">
        <v>117</v>
      </c>
      <c r="B67" s="175">
        <v>3410</v>
      </c>
      <c r="C67" s="205"/>
      <c r="D67" s="72"/>
      <c r="E67" s="72"/>
      <c r="F67" s="72">
        <f>SUM(G67:J67)</f>
        <v>0</v>
      </c>
      <c r="G67" s="72"/>
      <c r="H67" s="72"/>
      <c r="I67" s="72"/>
      <c r="J67" s="72"/>
    </row>
    <row r="68" spans="1:10" ht="36" customHeight="1">
      <c r="A68" s="111" t="s">
        <v>389</v>
      </c>
      <c r="B68" s="178">
        <v>3415</v>
      </c>
      <c r="C68" s="205">
        <f t="shared" ref="C68:J68" si="13">SUM(C66,C65,C67)</f>
        <v>97</v>
      </c>
      <c r="D68" s="205">
        <f t="shared" si="13"/>
        <v>386</v>
      </c>
      <c r="E68" s="205">
        <f t="shared" si="13"/>
        <v>511</v>
      </c>
      <c r="F68" s="205">
        <f t="shared" si="13"/>
        <v>338</v>
      </c>
      <c r="G68" s="205">
        <f t="shared" si="13"/>
        <v>314</v>
      </c>
      <c r="H68" s="205">
        <f t="shared" si="13"/>
        <v>446</v>
      </c>
      <c r="I68" s="205">
        <f t="shared" si="13"/>
        <v>385</v>
      </c>
      <c r="J68" s="205">
        <f t="shared" si="13"/>
        <v>338</v>
      </c>
    </row>
    <row r="69" spans="1:10" s="183" customFormat="1" ht="20.100000000000001" customHeight="1">
      <c r="A69" s="24"/>
      <c r="B69" s="179"/>
      <c r="C69" s="180"/>
      <c r="D69" s="181"/>
      <c r="E69" s="181"/>
      <c r="F69" s="182"/>
      <c r="G69" s="181"/>
      <c r="H69" s="181"/>
      <c r="I69" s="181"/>
      <c r="J69" s="181"/>
    </row>
    <row r="70" spans="1:10" s="21" customFormat="1" ht="34.5" customHeight="1">
      <c r="A70" s="147" t="s">
        <v>501</v>
      </c>
      <c r="B70" s="164"/>
      <c r="C70" s="509" t="s">
        <v>86</v>
      </c>
      <c r="D70" s="510"/>
      <c r="E70" s="510"/>
      <c r="F70" s="510"/>
      <c r="G70" s="165"/>
      <c r="H70" s="468" t="s">
        <v>528</v>
      </c>
      <c r="I70" s="468"/>
      <c r="J70" s="468"/>
    </row>
    <row r="71" spans="1:10" ht="36" customHeight="1">
      <c r="A71" s="410" t="s">
        <v>366</v>
      </c>
      <c r="B71" s="21"/>
      <c r="C71" s="504" t="s">
        <v>69</v>
      </c>
      <c r="D71" s="504"/>
      <c r="E71" s="504"/>
      <c r="F71" s="504"/>
      <c r="G71" s="166"/>
      <c r="H71" s="465" t="s">
        <v>529</v>
      </c>
      <c r="I71" s="465"/>
      <c r="J71" s="465"/>
    </row>
    <row r="72" spans="1:10">
      <c r="C72" s="424"/>
    </row>
    <row r="73" spans="1:10">
      <c r="C73" s="424"/>
    </row>
    <row r="74" spans="1:10">
      <c r="C74" s="424"/>
    </row>
    <row r="75" spans="1:10">
      <c r="C75" s="424"/>
    </row>
    <row r="76" spans="1:10">
      <c r="C76" s="424"/>
    </row>
    <row r="77" spans="1:10">
      <c r="C77" s="424"/>
    </row>
    <row r="78" spans="1:10">
      <c r="C78" s="424"/>
    </row>
    <row r="79" spans="1:10">
      <c r="C79" s="424"/>
    </row>
    <row r="80" spans="1:10">
      <c r="C80" s="424"/>
    </row>
    <row r="81" spans="3:3">
      <c r="C81" s="424"/>
    </row>
    <row r="82" spans="3:3">
      <c r="C82" s="424"/>
    </row>
    <row r="83" spans="3:3">
      <c r="C83" s="424"/>
    </row>
    <row r="84" spans="3:3">
      <c r="C84" s="424"/>
    </row>
    <row r="85" spans="3:3">
      <c r="C85" s="424"/>
    </row>
    <row r="86" spans="3:3">
      <c r="C86" s="424"/>
    </row>
    <row r="87" spans="3:3">
      <c r="C87" s="424"/>
    </row>
    <row r="88" spans="3:3">
      <c r="C88" s="424"/>
    </row>
    <row r="89" spans="3:3">
      <c r="C89" s="424"/>
    </row>
    <row r="90" spans="3:3">
      <c r="C90" s="424"/>
    </row>
    <row r="91" spans="3:3">
      <c r="C91" s="424"/>
    </row>
    <row r="92" spans="3:3">
      <c r="C92" s="424"/>
    </row>
    <row r="93" spans="3:3">
      <c r="C93" s="424"/>
    </row>
    <row r="94" spans="3:3">
      <c r="C94" s="424"/>
    </row>
    <row r="95" spans="3:3">
      <c r="C95" s="424"/>
    </row>
    <row r="96" spans="3:3">
      <c r="C96" s="424"/>
    </row>
    <row r="97" spans="3:3">
      <c r="C97" s="424"/>
    </row>
    <row r="98" spans="3:3">
      <c r="C98" s="424"/>
    </row>
    <row r="99" spans="3:3">
      <c r="C99" s="424"/>
    </row>
    <row r="100" spans="3:3">
      <c r="C100" s="424"/>
    </row>
    <row r="101" spans="3:3">
      <c r="C101" s="424"/>
    </row>
    <row r="102" spans="3:3">
      <c r="C102" s="424"/>
    </row>
  </sheetData>
  <mergeCells count="12">
    <mergeCell ref="C71:F71"/>
    <mergeCell ref="H71:J71"/>
    <mergeCell ref="C70:F70"/>
    <mergeCell ref="H70:J70"/>
    <mergeCell ref="A2:J2"/>
    <mergeCell ref="A4:A5"/>
    <mergeCell ref="B4:B5"/>
    <mergeCell ref="C4:C5"/>
    <mergeCell ref="D4:D5"/>
    <mergeCell ref="E4:E5"/>
    <mergeCell ref="F4:F5"/>
    <mergeCell ref="G4:J4"/>
  </mergeCells>
  <phoneticPr fontId="4" type="noConversion"/>
  <pageMargins left="0.59055118110236227" right="0.59055118110236227" top="0.98425196850393704" bottom="0.59055118110236227" header="0" footer="0"/>
  <pageSetup paperSize="9" scale="5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T304"/>
  <sheetViews>
    <sheetView zoomScale="60" zoomScaleNormal="60" zoomScaleSheetLayoutView="70" workbookViewId="0">
      <selection sqref="A1:XFD1048576"/>
    </sheetView>
  </sheetViews>
  <sheetFormatPr defaultRowHeight="20.25"/>
  <cols>
    <col min="1" max="1" width="69.85546875" style="3" customWidth="1"/>
    <col min="2" max="2" width="12" style="399" customWidth="1"/>
    <col min="3" max="3" width="16.140625" style="399" customWidth="1"/>
    <col min="4" max="4" width="16.7109375" style="399" customWidth="1"/>
    <col min="5" max="5" width="16.140625" style="399" customWidth="1"/>
    <col min="6" max="6" width="16" style="399" customWidth="1"/>
    <col min="7" max="7" width="16.28515625" style="21" customWidth="1"/>
    <col min="8" max="8" width="16.85546875" style="21" customWidth="1"/>
    <col min="9" max="9" width="16.140625" style="21" customWidth="1"/>
    <col min="10" max="10" width="16.42578125" style="21" customWidth="1"/>
    <col min="11" max="11" width="9.140625" style="3"/>
    <col min="12" max="12" width="10.5703125" style="3" customWidth="1"/>
    <col min="13" max="13" width="10.28515625" style="3" customWidth="1"/>
    <col min="14" max="16384" width="9.140625" style="3"/>
  </cols>
  <sheetData>
    <row r="2" spans="1:14" ht="22.5">
      <c r="A2" s="541" t="s">
        <v>426</v>
      </c>
      <c r="B2" s="541"/>
      <c r="C2" s="541"/>
      <c r="D2" s="541"/>
      <c r="E2" s="541"/>
      <c r="F2" s="541"/>
      <c r="G2" s="541"/>
      <c r="H2" s="541"/>
    </row>
    <row r="3" spans="1:14">
      <c r="A3" s="397"/>
      <c r="B3" s="420"/>
      <c r="C3" s="404"/>
      <c r="D3" s="404"/>
      <c r="E3" s="404"/>
      <c r="F3" s="420"/>
      <c r="G3" s="404"/>
      <c r="H3" s="404"/>
      <c r="J3" s="106" t="s">
        <v>401</v>
      </c>
    </row>
    <row r="4" spans="1:14" ht="41.25" customHeight="1">
      <c r="A4" s="488" t="s">
        <v>164</v>
      </c>
      <c r="B4" s="542" t="s">
        <v>17</v>
      </c>
      <c r="C4" s="482" t="s">
        <v>581</v>
      </c>
      <c r="D4" s="482" t="s">
        <v>582</v>
      </c>
      <c r="E4" s="484" t="s">
        <v>578</v>
      </c>
      <c r="F4" s="482" t="s">
        <v>583</v>
      </c>
      <c r="G4" s="544" t="s">
        <v>334</v>
      </c>
      <c r="H4" s="545"/>
      <c r="I4" s="545"/>
      <c r="J4" s="546"/>
    </row>
    <row r="5" spans="1:14" ht="64.5" customHeight="1">
      <c r="A5" s="489"/>
      <c r="B5" s="543"/>
      <c r="C5" s="483"/>
      <c r="D5" s="483"/>
      <c r="E5" s="485"/>
      <c r="F5" s="483"/>
      <c r="G5" s="405" t="s">
        <v>127</v>
      </c>
      <c r="H5" s="405" t="s">
        <v>128</v>
      </c>
      <c r="I5" s="405" t="s">
        <v>129</v>
      </c>
      <c r="J5" s="405" t="s">
        <v>63</v>
      </c>
    </row>
    <row r="6" spans="1:14" ht="23.25" customHeight="1">
      <c r="A6" s="428">
        <v>1</v>
      </c>
      <c r="B6" s="403">
        <v>2</v>
      </c>
      <c r="C6" s="403">
        <v>3</v>
      </c>
      <c r="D6" s="403"/>
      <c r="E6" s="403"/>
      <c r="F6" s="403"/>
      <c r="G6" s="403">
        <v>7</v>
      </c>
      <c r="H6" s="403">
        <v>8</v>
      </c>
      <c r="I6" s="401">
        <v>9</v>
      </c>
      <c r="J6" s="401">
        <v>10</v>
      </c>
    </row>
    <row r="7" spans="1:14" ht="30.75" customHeight="1">
      <c r="A7" s="151" t="s">
        <v>111</v>
      </c>
      <c r="B7" s="403"/>
      <c r="C7" s="413"/>
      <c r="D7" s="413"/>
      <c r="E7" s="413"/>
      <c r="F7" s="413"/>
      <c r="G7" s="413"/>
      <c r="H7" s="413"/>
      <c r="I7" s="95"/>
      <c r="J7" s="95"/>
    </row>
    <row r="8" spans="1:14" ht="39.75" customHeight="1">
      <c r="A8" s="184" t="s">
        <v>406</v>
      </c>
      <c r="B8" s="416"/>
      <c r="C8" s="362"/>
      <c r="D8" s="362"/>
      <c r="E8" s="362"/>
      <c r="F8" s="413"/>
      <c r="G8" s="362"/>
      <c r="H8" s="362"/>
      <c r="I8" s="362"/>
      <c r="J8" s="362"/>
    </row>
    <row r="9" spans="1:14" ht="33.75" customHeight="1">
      <c r="A9" s="295" t="s">
        <v>560</v>
      </c>
      <c r="B9" s="178">
        <v>3030</v>
      </c>
      <c r="C9" s="185">
        <f>SUM(C10,C14)</f>
        <v>0</v>
      </c>
      <c r="D9" s="185">
        <f t="shared" ref="D9:J9" si="0">SUM(D10,D14)</f>
        <v>1606</v>
      </c>
      <c r="E9" s="185">
        <f t="shared" si="0"/>
        <v>1596</v>
      </c>
      <c r="F9" s="362">
        <f t="shared" ref="F9:F71" si="1">SUM(G9:J9)</f>
        <v>1602</v>
      </c>
      <c r="G9" s="185">
        <f t="shared" si="0"/>
        <v>961</v>
      </c>
      <c r="H9" s="185">
        <f t="shared" si="0"/>
        <v>641</v>
      </c>
      <c r="I9" s="185">
        <f t="shared" si="0"/>
        <v>0</v>
      </c>
      <c r="J9" s="185">
        <f t="shared" si="0"/>
        <v>0</v>
      </c>
    </row>
    <row r="10" spans="1:14" ht="69.75" customHeight="1">
      <c r="A10" s="281" t="s">
        <v>551</v>
      </c>
      <c r="B10" s="234"/>
      <c r="C10" s="361">
        <f>SUM(C11:C13)</f>
        <v>0</v>
      </c>
      <c r="D10" s="361">
        <f t="shared" ref="D10:J10" si="2">SUM(D11:D13)</f>
        <v>0</v>
      </c>
      <c r="E10" s="361">
        <f t="shared" si="2"/>
        <v>0</v>
      </c>
      <c r="F10" s="413">
        <f t="shared" si="1"/>
        <v>0</v>
      </c>
      <c r="G10" s="361">
        <f t="shared" si="2"/>
        <v>0</v>
      </c>
      <c r="H10" s="361">
        <f t="shared" si="2"/>
        <v>0</v>
      </c>
      <c r="I10" s="361">
        <f t="shared" si="2"/>
        <v>0</v>
      </c>
      <c r="J10" s="361">
        <f t="shared" si="2"/>
        <v>0</v>
      </c>
    </row>
    <row r="11" spans="1:14" ht="27.75" customHeight="1">
      <c r="A11" s="199" t="s">
        <v>504</v>
      </c>
      <c r="B11" s="187"/>
      <c r="C11" s="107">
        <v>0</v>
      </c>
      <c r="D11" s="107">
        <v>0</v>
      </c>
      <c r="E11" s="107">
        <v>0</v>
      </c>
      <c r="F11" s="413">
        <f t="shared" si="1"/>
        <v>0</v>
      </c>
      <c r="G11" s="107">
        <v>0</v>
      </c>
      <c r="H11" s="107">
        <v>0</v>
      </c>
      <c r="I11" s="186">
        <v>0</v>
      </c>
      <c r="J11" s="186">
        <v>0</v>
      </c>
    </row>
    <row r="12" spans="1:14" ht="30" customHeight="1">
      <c r="A12" s="199" t="s">
        <v>505</v>
      </c>
      <c r="B12" s="187"/>
      <c r="C12" s="107">
        <v>0</v>
      </c>
      <c r="D12" s="107">
        <v>0</v>
      </c>
      <c r="E12" s="107">
        <v>0</v>
      </c>
      <c r="F12" s="413">
        <f t="shared" si="1"/>
        <v>0</v>
      </c>
      <c r="G12" s="107">
        <v>0</v>
      </c>
      <c r="H12" s="107">
        <v>0</v>
      </c>
      <c r="I12" s="186">
        <v>0</v>
      </c>
      <c r="J12" s="186">
        <v>0</v>
      </c>
    </row>
    <row r="13" spans="1:14" ht="28.5" customHeight="1">
      <c r="A13" s="199" t="s">
        <v>566</v>
      </c>
      <c r="B13" s="188"/>
      <c r="C13" s="107">
        <v>0</v>
      </c>
      <c r="D13" s="107">
        <v>0</v>
      </c>
      <c r="E13" s="107">
        <v>0</v>
      </c>
      <c r="F13" s="413">
        <f t="shared" si="1"/>
        <v>0</v>
      </c>
      <c r="G13" s="107">
        <v>0</v>
      </c>
      <c r="H13" s="107">
        <v>0</v>
      </c>
      <c r="I13" s="186">
        <v>0</v>
      </c>
      <c r="J13" s="186">
        <v>0</v>
      </c>
    </row>
    <row r="14" spans="1:14" ht="84.75" customHeight="1">
      <c r="A14" s="281" t="s">
        <v>552</v>
      </c>
      <c r="B14" s="282"/>
      <c r="C14" s="393">
        <f>SUM(C15:C16)</f>
        <v>0</v>
      </c>
      <c r="D14" s="393">
        <f t="shared" ref="D14:J14" si="3">SUM(D15:D16)</f>
        <v>1606</v>
      </c>
      <c r="E14" s="393">
        <f t="shared" si="3"/>
        <v>1596</v>
      </c>
      <c r="F14" s="362">
        <f t="shared" si="1"/>
        <v>1602</v>
      </c>
      <c r="G14" s="393">
        <f t="shared" si="3"/>
        <v>961</v>
      </c>
      <c r="H14" s="393">
        <f t="shared" si="3"/>
        <v>641</v>
      </c>
      <c r="I14" s="393">
        <f t="shared" si="3"/>
        <v>0</v>
      </c>
      <c r="J14" s="393">
        <f t="shared" si="3"/>
        <v>0</v>
      </c>
    </row>
    <row r="15" spans="1:14" ht="22.5" customHeight="1">
      <c r="A15" s="281" t="s">
        <v>553</v>
      </c>
      <c r="B15" s="282"/>
      <c r="C15" s="393"/>
      <c r="D15" s="393">
        <v>1320</v>
      </c>
      <c r="E15" s="393">
        <v>1319</v>
      </c>
      <c r="F15" s="413">
        <f t="shared" si="1"/>
        <v>1317</v>
      </c>
      <c r="G15" s="393">
        <v>790</v>
      </c>
      <c r="H15" s="393">
        <v>527</v>
      </c>
      <c r="I15" s="283"/>
      <c r="J15" s="283"/>
      <c r="L15" s="381"/>
      <c r="M15" s="381"/>
      <c r="N15" s="381"/>
    </row>
    <row r="16" spans="1:14" ht="22.5" customHeight="1">
      <c r="A16" s="281" t="s">
        <v>554</v>
      </c>
      <c r="B16" s="282"/>
      <c r="C16" s="393"/>
      <c r="D16" s="393">
        <v>286</v>
      </c>
      <c r="E16" s="393">
        <v>277</v>
      </c>
      <c r="F16" s="413">
        <f t="shared" si="1"/>
        <v>285</v>
      </c>
      <c r="G16" s="393">
        <v>171</v>
      </c>
      <c r="H16" s="393">
        <v>114</v>
      </c>
      <c r="I16" s="283"/>
      <c r="J16" s="283"/>
      <c r="L16" s="380"/>
      <c r="M16" s="379"/>
    </row>
    <row r="17" spans="1:20" ht="27" customHeight="1">
      <c r="A17" s="295" t="s">
        <v>411</v>
      </c>
      <c r="B17" s="416">
        <v>3080</v>
      </c>
      <c r="C17" s="362">
        <f>SUM(C18:C21)</f>
        <v>7576</v>
      </c>
      <c r="D17" s="362">
        <f t="shared" ref="D17:J17" si="4">SUM(D18:D21)</f>
        <v>2550</v>
      </c>
      <c r="E17" s="362">
        <f t="shared" si="4"/>
        <v>5838</v>
      </c>
      <c r="F17" s="362">
        <f t="shared" si="1"/>
        <v>2570</v>
      </c>
      <c r="G17" s="362">
        <f t="shared" si="4"/>
        <v>800</v>
      </c>
      <c r="H17" s="362">
        <f t="shared" si="4"/>
        <v>600</v>
      </c>
      <c r="I17" s="362">
        <f t="shared" si="4"/>
        <v>570</v>
      </c>
      <c r="J17" s="362">
        <f t="shared" si="4"/>
        <v>600</v>
      </c>
    </row>
    <row r="18" spans="1:20" ht="56.25" customHeight="1">
      <c r="A18" s="418" t="s">
        <v>481</v>
      </c>
      <c r="B18" s="416"/>
      <c r="C18" s="413">
        <v>219</v>
      </c>
      <c r="D18" s="362">
        <v>0</v>
      </c>
      <c r="E18" s="413">
        <v>350</v>
      </c>
      <c r="F18" s="413">
        <f t="shared" si="1"/>
        <v>0</v>
      </c>
      <c r="G18" s="362">
        <v>0</v>
      </c>
      <c r="H18" s="362">
        <v>0</v>
      </c>
      <c r="I18" s="362">
        <v>0</v>
      </c>
      <c r="J18" s="362">
        <v>0</v>
      </c>
    </row>
    <row r="19" spans="1:20" ht="27" customHeight="1">
      <c r="A19" s="418" t="s">
        <v>482</v>
      </c>
      <c r="B19" s="416"/>
      <c r="C19" s="413">
        <v>173</v>
      </c>
      <c r="D19" s="413">
        <v>160</v>
      </c>
      <c r="E19" s="413">
        <f>'Розшифровка до Формування '!E48</f>
        <v>150</v>
      </c>
      <c r="F19" s="413">
        <f t="shared" si="1"/>
        <v>180</v>
      </c>
      <c r="G19" s="413">
        <f>'Розшифровка до Формування '!G48</f>
        <v>45</v>
      </c>
      <c r="H19" s="413">
        <f>'Розшифровка до Формування '!H48</f>
        <v>45</v>
      </c>
      <c r="I19" s="413">
        <f>'Розшифровка до Формування '!I48</f>
        <v>45</v>
      </c>
      <c r="J19" s="413">
        <f>'Розшифровка до Формування '!J48</f>
        <v>45</v>
      </c>
    </row>
    <row r="20" spans="1:20" ht="24.75" customHeight="1">
      <c r="A20" s="418" t="s">
        <v>530</v>
      </c>
      <c r="B20" s="403"/>
      <c r="C20" s="413">
        <v>0</v>
      </c>
      <c r="D20" s="413">
        <v>0</v>
      </c>
      <c r="E20" s="413">
        <v>0</v>
      </c>
      <c r="F20" s="413">
        <f t="shared" si="1"/>
        <v>0</v>
      </c>
      <c r="G20" s="413">
        <v>0</v>
      </c>
      <c r="H20" s="413">
        <v>0</v>
      </c>
      <c r="I20" s="95">
        <v>0</v>
      </c>
      <c r="J20" s="95">
        <v>0</v>
      </c>
    </row>
    <row r="21" spans="1:20" ht="24.75" customHeight="1">
      <c r="A21" s="418" t="s">
        <v>483</v>
      </c>
      <c r="B21" s="403"/>
      <c r="C21" s="413">
        <v>7184</v>
      </c>
      <c r="D21" s="413">
        <v>2390</v>
      </c>
      <c r="E21" s="413">
        <v>5338</v>
      </c>
      <c r="F21" s="413">
        <f t="shared" si="1"/>
        <v>2390</v>
      </c>
      <c r="G21" s="413">
        <v>755</v>
      </c>
      <c r="H21" s="413">
        <v>555</v>
      </c>
      <c r="I21" s="413">
        <v>525</v>
      </c>
      <c r="J21" s="413">
        <v>555</v>
      </c>
    </row>
    <row r="22" spans="1:20" s="19" customFormat="1" ht="27" customHeight="1">
      <c r="A22" s="184" t="s">
        <v>255</v>
      </c>
      <c r="B22" s="178"/>
      <c r="C22" s="362"/>
      <c r="D22" s="362"/>
      <c r="E22" s="362"/>
      <c r="F22" s="413">
        <f t="shared" si="1"/>
        <v>0</v>
      </c>
      <c r="G22" s="362"/>
      <c r="H22" s="362"/>
      <c r="I22" s="189"/>
      <c r="J22" s="189"/>
    </row>
    <row r="23" spans="1:20" s="19" customFormat="1" ht="27" customHeight="1">
      <c r="A23" s="295" t="s">
        <v>247</v>
      </c>
      <c r="B23" s="178">
        <v>3160</v>
      </c>
      <c r="C23" s="366">
        <f>SUM(C24:C28)</f>
        <v>-336</v>
      </c>
      <c r="D23" s="366">
        <f t="shared" ref="D23:J23" si="5">SUM(D24:D28)</f>
        <v>-348</v>
      </c>
      <c r="E23" s="366">
        <f t="shared" si="5"/>
        <v>-401</v>
      </c>
      <c r="F23" s="362">
        <f t="shared" si="1"/>
        <v>-430</v>
      </c>
      <c r="G23" s="366">
        <f t="shared" si="5"/>
        <v>-107</v>
      </c>
      <c r="H23" s="366">
        <f t="shared" si="5"/>
        <v>-107</v>
      </c>
      <c r="I23" s="366">
        <f t="shared" si="5"/>
        <v>-108</v>
      </c>
      <c r="J23" s="366">
        <f t="shared" si="5"/>
        <v>-108</v>
      </c>
    </row>
    <row r="24" spans="1:20" s="19" customFormat="1" ht="27" customHeight="1">
      <c r="A24" s="418" t="s">
        <v>484</v>
      </c>
      <c r="B24" s="178"/>
      <c r="C24" s="73">
        <v>0</v>
      </c>
      <c r="D24" s="73">
        <v>0</v>
      </c>
      <c r="E24" s="73">
        <v>0</v>
      </c>
      <c r="F24" s="72">
        <f t="shared" si="1"/>
        <v>0</v>
      </c>
      <c r="G24" s="73">
        <v>0</v>
      </c>
      <c r="H24" s="73">
        <v>0</v>
      </c>
      <c r="I24" s="73">
        <v>0</v>
      </c>
      <c r="J24" s="73">
        <v>0</v>
      </c>
    </row>
    <row r="25" spans="1:20" s="19" customFormat="1" ht="27.75" customHeight="1">
      <c r="A25" s="418" t="s">
        <v>485</v>
      </c>
      <c r="B25" s="178"/>
      <c r="C25" s="73">
        <v>-108</v>
      </c>
      <c r="D25" s="73">
        <v>-108</v>
      </c>
      <c r="E25" s="73">
        <v>-216</v>
      </c>
      <c r="F25" s="72">
        <f t="shared" si="1"/>
        <v>-220</v>
      </c>
      <c r="G25" s="73">
        <v>-55</v>
      </c>
      <c r="H25" s="73">
        <v>-55</v>
      </c>
      <c r="I25" s="73">
        <v>-55</v>
      </c>
      <c r="J25" s="73">
        <v>-55</v>
      </c>
    </row>
    <row r="26" spans="1:20" s="19" customFormat="1" ht="27" customHeight="1">
      <c r="A26" s="418" t="s">
        <v>486</v>
      </c>
      <c r="B26" s="178"/>
      <c r="C26" s="73">
        <v>-30</v>
      </c>
      <c r="D26" s="73">
        <v>-32</v>
      </c>
      <c r="E26" s="73">
        <v>-25</v>
      </c>
      <c r="F26" s="72">
        <f t="shared" si="1"/>
        <v>-30</v>
      </c>
      <c r="G26" s="73">
        <v>-7</v>
      </c>
      <c r="H26" s="73">
        <v>-7</v>
      </c>
      <c r="I26" s="73">
        <v>-8</v>
      </c>
      <c r="J26" s="73">
        <v>-8</v>
      </c>
    </row>
    <row r="27" spans="1:20" s="19" customFormat="1" ht="30" customHeight="1">
      <c r="A27" s="418" t="s">
        <v>487</v>
      </c>
      <c r="B27" s="175"/>
      <c r="C27" s="73">
        <v>-198</v>
      </c>
      <c r="D27" s="73">
        <v>-208</v>
      </c>
      <c r="E27" s="73">
        <v>-160</v>
      </c>
      <c r="F27" s="72">
        <f t="shared" si="1"/>
        <v>-180</v>
      </c>
      <c r="G27" s="73">
        <v>-45</v>
      </c>
      <c r="H27" s="73">
        <v>-45</v>
      </c>
      <c r="I27" s="73">
        <v>-45</v>
      </c>
      <c r="J27" s="73">
        <v>-45</v>
      </c>
    </row>
    <row r="28" spans="1:20" s="19" customFormat="1" ht="25.5" customHeight="1">
      <c r="A28" s="207" t="s">
        <v>517</v>
      </c>
      <c r="B28" s="203"/>
      <c r="C28" s="204">
        <v>0</v>
      </c>
      <c r="D28" s="204">
        <v>0</v>
      </c>
      <c r="E28" s="204">
        <v>0</v>
      </c>
      <c r="F28" s="72">
        <f t="shared" si="1"/>
        <v>0</v>
      </c>
      <c r="G28" s="204"/>
      <c r="H28" s="204"/>
      <c r="I28" s="204"/>
      <c r="J28" s="204"/>
    </row>
    <row r="29" spans="1:20" s="19" customFormat="1" ht="45" customHeight="1">
      <c r="A29" s="151" t="s">
        <v>112</v>
      </c>
      <c r="B29" s="178"/>
      <c r="C29" s="101"/>
      <c r="D29" s="101">
        <v>0</v>
      </c>
      <c r="E29" s="101"/>
      <c r="F29" s="72">
        <f t="shared" si="1"/>
        <v>0</v>
      </c>
      <c r="G29" s="101"/>
      <c r="H29" s="101"/>
      <c r="I29" s="101"/>
      <c r="J29" s="101"/>
    </row>
    <row r="30" spans="1:20" s="19" customFormat="1" ht="45" customHeight="1">
      <c r="A30" s="184" t="s">
        <v>262</v>
      </c>
      <c r="B30" s="178"/>
      <c r="C30" s="101"/>
      <c r="D30" s="101">
        <v>0</v>
      </c>
      <c r="E30" s="101"/>
      <c r="F30" s="72">
        <f t="shared" si="1"/>
        <v>0</v>
      </c>
      <c r="G30" s="101"/>
      <c r="H30" s="101"/>
      <c r="I30" s="101"/>
      <c r="J30" s="101"/>
    </row>
    <row r="31" spans="1:20" s="19" customFormat="1" ht="38.25" customHeight="1">
      <c r="A31" s="190" t="s">
        <v>380</v>
      </c>
      <c r="B31" s="178"/>
      <c r="C31" s="101">
        <f>SUM(C32,C43,C67,C69,C73)</f>
        <v>-672</v>
      </c>
      <c r="D31" s="101">
        <f>SUM(D32,D43,D67,D69,D73)</f>
        <v>-2100</v>
      </c>
      <c r="E31" s="101">
        <f t="shared" ref="E31:J31" si="6">SUM(E32,E43,E67,E69,E73)</f>
        <v>-2275</v>
      </c>
      <c r="F31" s="101">
        <f t="shared" si="1"/>
        <v>-260</v>
      </c>
      <c r="G31" s="101">
        <f t="shared" si="6"/>
        <v>-20</v>
      </c>
      <c r="H31" s="101">
        <f t="shared" si="6"/>
        <v>-92</v>
      </c>
      <c r="I31" s="101">
        <f t="shared" si="6"/>
        <v>-128</v>
      </c>
      <c r="J31" s="101">
        <f t="shared" si="6"/>
        <v>-20</v>
      </c>
      <c r="M31" s="378"/>
      <c r="N31" s="378"/>
      <c r="O31" s="378"/>
      <c r="P31" s="378"/>
      <c r="Q31" s="378"/>
      <c r="R31" s="378"/>
      <c r="S31" s="378"/>
      <c r="T31" s="378"/>
    </row>
    <row r="32" spans="1:20" s="19" customFormat="1" ht="42.75" customHeight="1">
      <c r="A32" s="151" t="s">
        <v>437</v>
      </c>
      <c r="B32" s="178">
        <v>3272</v>
      </c>
      <c r="C32" s="74">
        <f>SUM(C33:C42)</f>
        <v>-469</v>
      </c>
      <c r="D32" s="74">
        <f>SUM(D33:D42)</f>
        <v>-2000</v>
      </c>
      <c r="E32" s="74">
        <f t="shared" ref="E32:G32" si="7">SUM(E33:E42)</f>
        <v>-2175</v>
      </c>
      <c r="F32" s="101">
        <f t="shared" si="1"/>
        <v>-180</v>
      </c>
      <c r="G32" s="74">
        <f t="shared" si="7"/>
        <v>0</v>
      </c>
      <c r="H32" s="74">
        <f t="shared" ref="H32" si="8">SUM(H33:H42)</f>
        <v>-72</v>
      </c>
      <c r="I32" s="74">
        <f t="shared" ref="I32:J32" si="9">SUM(I33:I42)</f>
        <v>-108</v>
      </c>
      <c r="J32" s="74">
        <f t="shared" si="9"/>
        <v>0</v>
      </c>
    </row>
    <row r="33" spans="1:10" s="19" customFormat="1" ht="30" customHeight="1">
      <c r="A33" s="251" t="s">
        <v>631</v>
      </c>
      <c r="B33" s="336"/>
      <c r="C33" s="338"/>
      <c r="D33" s="339">
        <v>-1810</v>
      </c>
      <c r="E33" s="339">
        <v>-1810</v>
      </c>
      <c r="F33" s="72">
        <f t="shared" si="1"/>
        <v>0</v>
      </c>
      <c r="G33" s="338"/>
      <c r="H33" s="338"/>
      <c r="I33" s="338"/>
      <c r="J33" s="338"/>
    </row>
    <row r="34" spans="1:10" s="19" customFormat="1" ht="29.25" customHeight="1">
      <c r="A34" s="251" t="s">
        <v>632</v>
      </c>
      <c r="B34" s="336"/>
      <c r="C34" s="338"/>
      <c r="D34" s="339">
        <v>-190</v>
      </c>
      <c r="E34" s="339">
        <v>-193</v>
      </c>
      <c r="F34" s="72">
        <f t="shared" si="1"/>
        <v>0</v>
      </c>
      <c r="G34" s="338"/>
      <c r="H34" s="338"/>
      <c r="I34" s="338"/>
      <c r="J34" s="338"/>
    </row>
    <row r="35" spans="1:10" s="19" customFormat="1" ht="30" customHeight="1">
      <c r="A35" s="231" t="s">
        <v>521</v>
      </c>
      <c r="B35" s="178"/>
      <c r="C35" s="73">
        <v>-70</v>
      </c>
      <c r="D35" s="74">
        <v>0</v>
      </c>
      <c r="E35" s="73">
        <v>0</v>
      </c>
      <c r="F35" s="72">
        <f t="shared" si="1"/>
        <v>0</v>
      </c>
      <c r="G35" s="74">
        <v>0</v>
      </c>
      <c r="H35" s="74">
        <v>0</v>
      </c>
      <c r="I35" s="74">
        <v>0</v>
      </c>
      <c r="J35" s="74">
        <v>0</v>
      </c>
    </row>
    <row r="36" spans="1:10" s="19" customFormat="1" ht="29.25" customHeight="1">
      <c r="A36" s="232" t="s">
        <v>613</v>
      </c>
      <c r="B36" s="178"/>
      <c r="C36" s="74">
        <v>0</v>
      </c>
      <c r="D36" s="74">
        <v>0</v>
      </c>
      <c r="E36" s="73">
        <v>-46</v>
      </c>
      <c r="F36" s="72">
        <f t="shared" si="1"/>
        <v>0</v>
      </c>
      <c r="G36" s="74">
        <v>0</v>
      </c>
      <c r="H36" s="74">
        <v>0</v>
      </c>
      <c r="I36" s="74">
        <v>0</v>
      </c>
      <c r="J36" s="74">
        <v>0</v>
      </c>
    </row>
    <row r="37" spans="1:10" s="19" customFormat="1" ht="29.25" customHeight="1">
      <c r="A37" s="231" t="s">
        <v>614</v>
      </c>
      <c r="B37" s="178"/>
      <c r="C37" s="74">
        <v>0</v>
      </c>
      <c r="D37" s="74">
        <v>0</v>
      </c>
      <c r="E37" s="73">
        <v>-26</v>
      </c>
      <c r="F37" s="72">
        <f t="shared" si="1"/>
        <v>0</v>
      </c>
      <c r="G37" s="74">
        <v>0</v>
      </c>
      <c r="H37" s="74">
        <v>0</v>
      </c>
      <c r="I37" s="74">
        <v>0</v>
      </c>
      <c r="J37" s="74">
        <v>0</v>
      </c>
    </row>
    <row r="38" spans="1:10" s="19" customFormat="1" ht="27.75" customHeight="1">
      <c r="A38" s="251" t="s">
        <v>633</v>
      </c>
      <c r="B38" s="178"/>
      <c r="C38" s="73">
        <v>-100</v>
      </c>
      <c r="D38" s="74">
        <v>0</v>
      </c>
      <c r="E38" s="73">
        <v>-100</v>
      </c>
      <c r="F38" s="72">
        <f t="shared" si="1"/>
        <v>-144</v>
      </c>
      <c r="G38" s="74">
        <v>0</v>
      </c>
      <c r="H38" s="72">
        <v>-72</v>
      </c>
      <c r="I38" s="72">
        <v>-72</v>
      </c>
      <c r="J38" s="74">
        <v>0</v>
      </c>
    </row>
    <row r="39" spans="1:10" s="19" customFormat="1" ht="27" customHeight="1">
      <c r="A39" s="251" t="s">
        <v>534</v>
      </c>
      <c r="B39" s="178"/>
      <c r="C39" s="73">
        <v>-216</v>
      </c>
      <c r="D39" s="74">
        <v>0</v>
      </c>
      <c r="E39" s="73">
        <v>0</v>
      </c>
      <c r="F39" s="72">
        <f t="shared" si="1"/>
        <v>0</v>
      </c>
      <c r="G39" s="74">
        <v>0</v>
      </c>
      <c r="H39" s="74">
        <v>0</v>
      </c>
      <c r="I39" s="74">
        <v>0</v>
      </c>
      <c r="J39" s="74">
        <v>0</v>
      </c>
    </row>
    <row r="40" spans="1:10" s="19" customFormat="1" ht="29.25" customHeight="1">
      <c r="A40" s="231" t="s">
        <v>535</v>
      </c>
      <c r="B40" s="178"/>
      <c r="C40" s="73">
        <v>-59</v>
      </c>
      <c r="D40" s="74">
        <v>0</v>
      </c>
      <c r="E40" s="73">
        <v>0</v>
      </c>
      <c r="F40" s="72">
        <f t="shared" si="1"/>
        <v>0</v>
      </c>
      <c r="G40" s="74">
        <v>0</v>
      </c>
      <c r="H40" s="74">
        <v>0</v>
      </c>
      <c r="I40" s="74">
        <v>0</v>
      </c>
      <c r="J40" s="74">
        <v>0</v>
      </c>
    </row>
    <row r="41" spans="1:10" s="19" customFormat="1" ht="29.25" customHeight="1">
      <c r="A41" s="231" t="s">
        <v>561</v>
      </c>
      <c r="B41" s="178"/>
      <c r="C41" s="73">
        <v>-24</v>
      </c>
      <c r="D41" s="74">
        <v>0</v>
      </c>
      <c r="E41" s="73">
        <v>0</v>
      </c>
      <c r="F41" s="72">
        <f t="shared" si="1"/>
        <v>0</v>
      </c>
      <c r="G41" s="74">
        <v>0</v>
      </c>
      <c r="H41" s="74">
        <v>0</v>
      </c>
      <c r="I41" s="74">
        <v>0</v>
      </c>
      <c r="J41" s="74">
        <v>0</v>
      </c>
    </row>
    <row r="42" spans="1:10" s="19" customFormat="1" ht="29.25" customHeight="1">
      <c r="A42" s="231" t="s">
        <v>626</v>
      </c>
      <c r="B42" s="178"/>
      <c r="C42" s="73">
        <v>0</v>
      </c>
      <c r="D42" s="74">
        <v>0</v>
      </c>
      <c r="E42" s="73">
        <v>0</v>
      </c>
      <c r="F42" s="72">
        <f t="shared" si="1"/>
        <v>-36</v>
      </c>
      <c r="G42" s="74">
        <v>0</v>
      </c>
      <c r="H42" s="74">
        <v>0</v>
      </c>
      <c r="I42" s="72">
        <v>-36</v>
      </c>
      <c r="J42" s="74">
        <v>0</v>
      </c>
    </row>
    <row r="43" spans="1:10" s="19" customFormat="1" ht="42" customHeight="1">
      <c r="A43" s="151" t="s">
        <v>27</v>
      </c>
      <c r="B43" s="178">
        <v>3273</v>
      </c>
      <c r="C43" s="74">
        <f>SUM(C44:C66)</f>
        <v>-138</v>
      </c>
      <c r="D43" s="74">
        <f>SUM(D44:D66)</f>
        <v>-100</v>
      </c>
      <c r="E43" s="74">
        <f t="shared" ref="E43:J43" si="10">SUM(E44:E66)</f>
        <v>-100</v>
      </c>
      <c r="F43" s="101">
        <f t="shared" si="1"/>
        <v>-80</v>
      </c>
      <c r="G43" s="74">
        <f t="shared" si="10"/>
        <v>-20</v>
      </c>
      <c r="H43" s="74">
        <f t="shared" si="10"/>
        <v>-20</v>
      </c>
      <c r="I43" s="74">
        <f t="shared" si="10"/>
        <v>-20</v>
      </c>
      <c r="J43" s="74">
        <f t="shared" si="10"/>
        <v>-20</v>
      </c>
    </row>
    <row r="44" spans="1:10" s="19" customFormat="1" ht="27.75" customHeight="1">
      <c r="A44" s="418" t="s">
        <v>567</v>
      </c>
      <c r="B44" s="178"/>
      <c r="C44" s="72">
        <v>-6</v>
      </c>
      <c r="D44" s="72">
        <v>-100</v>
      </c>
      <c r="E44" s="72">
        <v>-23</v>
      </c>
      <c r="F44" s="72">
        <f t="shared" si="1"/>
        <v>-80</v>
      </c>
      <c r="G44" s="72">
        <v>-20</v>
      </c>
      <c r="H44" s="72">
        <v>-20</v>
      </c>
      <c r="I44" s="72">
        <v>-20</v>
      </c>
      <c r="J44" s="72">
        <v>-20</v>
      </c>
    </row>
    <row r="45" spans="1:10" s="19" customFormat="1" ht="22.5" customHeight="1">
      <c r="A45" s="324" t="s">
        <v>615</v>
      </c>
      <c r="B45" s="178"/>
      <c r="C45" s="72"/>
      <c r="D45" s="74">
        <v>0</v>
      </c>
      <c r="E45" s="365">
        <v>-12</v>
      </c>
      <c r="F45" s="72">
        <f t="shared" si="1"/>
        <v>0</v>
      </c>
      <c r="G45" s="74">
        <v>0</v>
      </c>
      <c r="H45" s="74">
        <v>0</v>
      </c>
      <c r="I45" s="74">
        <v>0</v>
      </c>
      <c r="J45" s="74">
        <v>0</v>
      </c>
    </row>
    <row r="46" spans="1:10" s="19" customFormat="1" ht="27.75" customHeight="1">
      <c r="A46" s="324" t="s">
        <v>616</v>
      </c>
      <c r="B46" s="178"/>
      <c r="C46" s="72"/>
      <c r="D46" s="74">
        <v>0</v>
      </c>
      <c r="E46" s="365">
        <v>-4</v>
      </c>
      <c r="F46" s="72">
        <f t="shared" si="1"/>
        <v>0</v>
      </c>
      <c r="G46" s="74">
        <v>0</v>
      </c>
      <c r="H46" s="74">
        <v>0</v>
      </c>
      <c r="I46" s="74">
        <v>0</v>
      </c>
      <c r="J46" s="74">
        <v>0</v>
      </c>
    </row>
    <row r="47" spans="1:10" s="19" customFormat="1" ht="27.75" customHeight="1">
      <c r="A47" s="325" t="s">
        <v>617</v>
      </c>
      <c r="B47" s="178"/>
      <c r="C47" s="72"/>
      <c r="D47" s="74">
        <v>0</v>
      </c>
      <c r="E47" s="365">
        <v>-4</v>
      </c>
      <c r="F47" s="72">
        <f t="shared" si="1"/>
        <v>0</v>
      </c>
      <c r="G47" s="74">
        <v>0</v>
      </c>
      <c r="H47" s="74">
        <v>0</v>
      </c>
      <c r="I47" s="74">
        <v>0</v>
      </c>
      <c r="J47" s="74">
        <v>0</v>
      </c>
    </row>
    <row r="48" spans="1:10" s="19" customFormat="1" ht="27.75" customHeight="1">
      <c r="A48" s="325" t="s">
        <v>618</v>
      </c>
      <c r="B48" s="178"/>
      <c r="C48" s="72"/>
      <c r="D48" s="74">
        <v>0</v>
      </c>
      <c r="E48" s="365">
        <v>-1</v>
      </c>
      <c r="F48" s="72">
        <f t="shared" si="1"/>
        <v>0</v>
      </c>
      <c r="G48" s="74">
        <v>0</v>
      </c>
      <c r="H48" s="74">
        <v>0</v>
      </c>
      <c r="I48" s="74">
        <v>0</v>
      </c>
      <c r="J48" s="74">
        <v>0</v>
      </c>
    </row>
    <row r="49" spans="1:10" s="19" customFormat="1" ht="27.75" customHeight="1">
      <c r="A49" s="328" t="s">
        <v>619</v>
      </c>
      <c r="B49" s="178"/>
      <c r="C49" s="72"/>
      <c r="D49" s="74">
        <v>0</v>
      </c>
      <c r="E49" s="365">
        <v>-13</v>
      </c>
      <c r="F49" s="72">
        <f t="shared" si="1"/>
        <v>0</v>
      </c>
      <c r="G49" s="74">
        <v>0</v>
      </c>
      <c r="H49" s="74">
        <v>0</v>
      </c>
      <c r="I49" s="74">
        <v>0</v>
      </c>
      <c r="J49" s="74">
        <v>0</v>
      </c>
    </row>
    <row r="50" spans="1:10" s="19" customFormat="1" ht="27.75" customHeight="1">
      <c r="A50" s="328" t="s">
        <v>620</v>
      </c>
      <c r="B50" s="178"/>
      <c r="C50" s="72"/>
      <c r="D50" s="74">
        <v>0</v>
      </c>
      <c r="E50" s="365">
        <v>-6</v>
      </c>
      <c r="F50" s="72">
        <f t="shared" si="1"/>
        <v>0</v>
      </c>
      <c r="G50" s="74">
        <v>0</v>
      </c>
      <c r="H50" s="74">
        <v>0</v>
      </c>
      <c r="I50" s="74">
        <v>0</v>
      </c>
      <c r="J50" s="74">
        <v>0</v>
      </c>
    </row>
    <row r="51" spans="1:10" s="19" customFormat="1" ht="27.75" customHeight="1">
      <c r="A51" s="328" t="s">
        <v>621</v>
      </c>
      <c r="B51" s="178"/>
      <c r="C51" s="72"/>
      <c r="D51" s="74">
        <v>0</v>
      </c>
      <c r="E51" s="365">
        <v>-2</v>
      </c>
      <c r="F51" s="72">
        <f t="shared" si="1"/>
        <v>0</v>
      </c>
      <c r="G51" s="74">
        <v>0</v>
      </c>
      <c r="H51" s="74">
        <v>0</v>
      </c>
      <c r="I51" s="74">
        <v>0</v>
      </c>
      <c r="J51" s="74">
        <v>0</v>
      </c>
    </row>
    <row r="52" spans="1:10" s="19" customFormat="1" ht="27.75" customHeight="1">
      <c r="A52" s="328" t="s">
        <v>622</v>
      </c>
      <c r="B52" s="178"/>
      <c r="C52" s="72"/>
      <c r="D52" s="74">
        <v>0</v>
      </c>
      <c r="E52" s="365">
        <v>-7</v>
      </c>
      <c r="F52" s="72">
        <f t="shared" si="1"/>
        <v>0</v>
      </c>
      <c r="G52" s="74">
        <v>0</v>
      </c>
      <c r="H52" s="74">
        <v>0</v>
      </c>
      <c r="I52" s="74">
        <v>0</v>
      </c>
      <c r="J52" s="74">
        <v>0</v>
      </c>
    </row>
    <row r="53" spans="1:10" s="19" customFormat="1" ht="27.75" customHeight="1">
      <c r="A53" s="328" t="s">
        <v>623</v>
      </c>
      <c r="B53" s="178"/>
      <c r="C53" s="72"/>
      <c r="D53" s="74">
        <v>0</v>
      </c>
      <c r="E53" s="365">
        <v>-15</v>
      </c>
      <c r="F53" s="72">
        <f t="shared" si="1"/>
        <v>0</v>
      </c>
      <c r="G53" s="74">
        <v>0</v>
      </c>
      <c r="H53" s="74">
        <v>0</v>
      </c>
      <c r="I53" s="74">
        <v>0</v>
      </c>
      <c r="J53" s="74">
        <v>0</v>
      </c>
    </row>
    <row r="54" spans="1:10" s="19" customFormat="1" ht="27.75" customHeight="1">
      <c r="A54" s="328" t="s">
        <v>624</v>
      </c>
      <c r="B54" s="178"/>
      <c r="C54" s="413"/>
      <c r="D54" s="366">
        <v>0</v>
      </c>
      <c r="E54" s="329">
        <v>-5</v>
      </c>
      <c r="F54" s="413">
        <f t="shared" si="1"/>
        <v>0</v>
      </c>
      <c r="G54" s="366">
        <v>0</v>
      </c>
      <c r="H54" s="366">
        <v>0</v>
      </c>
      <c r="I54" s="366">
        <v>0</v>
      </c>
      <c r="J54" s="366">
        <v>0</v>
      </c>
    </row>
    <row r="55" spans="1:10" s="19" customFormat="1" ht="27.75" customHeight="1">
      <c r="A55" s="328" t="s">
        <v>625</v>
      </c>
      <c r="B55" s="178"/>
      <c r="C55" s="413"/>
      <c r="D55" s="366">
        <v>0</v>
      </c>
      <c r="E55" s="329">
        <v>-8</v>
      </c>
      <c r="F55" s="413">
        <f t="shared" si="1"/>
        <v>0</v>
      </c>
      <c r="G55" s="366">
        <v>0</v>
      </c>
      <c r="H55" s="366">
        <v>0</v>
      </c>
      <c r="I55" s="366">
        <v>0</v>
      </c>
      <c r="J55" s="366">
        <v>0</v>
      </c>
    </row>
    <row r="56" spans="1:10" s="19" customFormat="1" ht="36.75" customHeight="1">
      <c r="A56" s="237" t="s">
        <v>568</v>
      </c>
      <c r="B56" s="178"/>
      <c r="C56" s="108">
        <v>-15</v>
      </c>
      <c r="D56" s="366">
        <v>0</v>
      </c>
      <c r="E56" s="413">
        <f t="shared" ref="E56:E66" si="11">SUM(F56:I56)</f>
        <v>0</v>
      </c>
      <c r="F56" s="413">
        <f t="shared" si="1"/>
        <v>0</v>
      </c>
      <c r="G56" s="366">
        <v>0</v>
      </c>
      <c r="H56" s="366">
        <v>0</v>
      </c>
      <c r="I56" s="366">
        <v>0</v>
      </c>
      <c r="J56" s="366">
        <v>0</v>
      </c>
    </row>
    <row r="57" spans="1:10" s="19" customFormat="1" ht="29.25" customHeight="1">
      <c r="A57" s="236" t="s">
        <v>536</v>
      </c>
      <c r="B57" s="178"/>
      <c r="C57" s="108">
        <v>-4</v>
      </c>
      <c r="D57" s="366">
        <v>0</v>
      </c>
      <c r="E57" s="413">
        <f t="shared" si="11"/>
        <v>0</v>
      </c>
      <c r="F57" s="413">
        <f t="shared" si="1"/>
        <v>0</v>
      </c>
      <c r="G57" s="366">
        <v>0</v>
      </c>
      <c r="H57" s="366">
        <v>0</v>
      </c>
      <c r="I57" s="366">
        <v>0</v>
      </c>
      <c r="J57" s="366">
        <v>0</v>
      </c>
    </row>
    <row r="58" spans="1:10" s="19" customFormat="1" ht="29.25" customHeight="1">
      <c r="A58" s="236" t="s">
        <v>537</v>
      </c>
      <c r="B58" s="178"/>
      <c r="C58" s="108">
        <v>-3</v>
      </c>
      <c r="D58" s="366">
        <v>0</v>
      </c>
      <c r="E58" s="413">
        <f t="shared" si="11"/>
        <v>0</v>
      </c>
      <c r="F58" s="413">
        <f t="shared" si="1"/>
        <v>0</v>
      </c>
      <c r="G58" s="366">
        <v>0</v>
      </c>
      <c r="H58" s="366">
        <v>0</v>
      </c>
      <c r="I58" s="366">
        <v>0</v>
      </c>
      <c r="J58" s="366">
        <v>0</v>
      </c>
    </row>
    <row r="59" spans="1:10" s="19" customFormat="1" ht="29.25" customHeight="1">
      <c r="A59" s="236" t="s">
        <v>538</v>
      </c>
      <c r="B59" s="191"/>
      <c r="C59" s="108">
        <v>-3</v>
      </c>
      <c r="D59" s="367">
        <v>0</v>
      </c>
      <c r="E59" s="413">
        <f t="shared" si="11"/>
        <v>0</v>
      </c>
      <c r="F59" s="413">
        <f t="shared" si="1"/>
        <v>0</v>
      </c>
      <c r="G59" s="367">
        <v>0</v>
      </c>
      <c r="H59" s="367">
        <v>0</v>
      </c>
      <c r="I59" s="367">
        <v>0</v>
      </c>
      <c r="J59" s="367">
        <v>0</v>
      </c>
    </row>
    <row r="60" spans="1:10" s="19" customFormat="1" ht="29.25" customHeight="1">
      <c r="A60" s="236" t="s">
        <v>539</v>
      </c>
      <c r="B60" s="191"/>
      <c r="C60" s="108">
        <v>-5</v>
      </c>
      <c r="D60" s="367">
        <v>0</v>
      </c>
      <c r="E60" s="413">
        <f t="shared" si="11"/>
        <v>0</v>
      </c>
      <c r="F60" s="413">
        <f t="shared" si="1"/>
        <v>0</v>
      </c>
      <c r="G60" s="367">
        <v>0</v>
      </c>
      <c r="H60" s="367">
        <v>0</v>
      </c>
      <c r="I60" s="367">
        <v>0</v>
      </c>
      <c r="J60" s="367">
        <v>0</v>
      </c>
    </row>
    <row r="61" spans="1:10" s="19" customFormat="1" ht="29.25" customHeight="1">
      <c r="A61" s="236" t="s">
        <v>540</v>
      </c>
      <c r="B61" s="191"/>
      <c r="C61" s="108">
        <v>-2</v>
      </c>
      <c r="D61" s="367">
        <v>0</v>
      </c>
      <c r="E61" s="413">
        <f t="shared" si="11"/>
        <v>0</v>
      </c>
      <c r="F61" s="413">
        <f t="shared" si="1"/>
        <v>0</v>
      </c>
      <c r="G61" s="367">
        <v>0</v>
      </c>
      <c r="H61" s="367">
        <v>0</v>
      </c>
      <c r="I61" s="367">
        <v>0</v>
      </c>
      <c r="J61" s="367">
        <v>0</v>
      </c>
    </row>
    <row r="62" spans="1:10" s="19" customFormat="1" ht="29.25" customHeight="1">
      <c r="A62" s="236" t="s">
        <v>541</v>
      </c>
      <c r="B62" s="191"/>
      <c r="C62" s="108">
        <v>-38</v>
      </c>
      <c r="D62" s="367">
        <v>0</v>
      </c>
      <c r="E62" s="413">
        <f t="shared" si="11"/>
        <v>0</v>
      </c>
      <c r="F62" s="413">
        <f t="shared" si="1"/>
        <v>0</v>
      </c>
      <c r="G62" s="367">
        <v>0</v>
      </c>
      <c r="H62" s="367">
        <v>0</v>
      </c>
      <c r="I62" s="367">
        <v>0</v>
      </c>
      <c r="J62" s="367">
        <v>0</v>
      </c>
    </row>
    <row r="63" spans="1:10" s="19" customFormat="1" ht="29.25" customHeight="1">
      <c r="A63" s="236" t="s">
        <v>564</v>
      </c>
      <c r="B63" s="191"/>
      <c r="C63" s="108">
        <v>-41</v>
      </c>
      <c r="D63" s="367">
        <v>0</v>
      </c>
      <c r="E63" s="413">
        <f t="shared" si="11"/>
        <v>0</v>
      </c>
      <c r="F63" s="413">
        <f t="shared" si="1"/>
        <v>0</v>
      </c>
      <c r="G63" s="367">
        <v>0</v>
      </c>
      <c r="H63" s="367">
        <v>0</v>
      </c>
      <c r="I63" s="367">
        <v>0</v>
      </c>
      <c r="J63" s="367">
        <v>0</v>
      </c>
    </row>
    <row r="64" spans="1:10" s="19" customFormat="1" ht="29.25" customHeight="1">
      <c r="A64" s="236" t="s">
        <v>562</v>
      </c>
      <c r="B64" s="191"/>
      <c r="C64" s="108">
        <v>-8</v>
      </c>
      <c r="D64" s="367">
        <v>0</v>
      </c>
      <c r="E64" s="413">
        <f t="shared" si="11"/>
        <v>0</v>
      </c>
      <c r="F64" s="413">
        <f t="shared" si="1"/>
        <v>0</v>
      </c>
      <c r="G64" s="367"/>
      <c r="H64" s="367"/>
      <c r="I64" s="367"/>
      <c r="J64" s="367"/>
    </row>
    <row r="65" spans="1:15" s="19" customFormat="1" ht="29.25" customHeight="1">
      <c r="A65" s="236" t="s">
        <v>565</v>
      </c>
      <c r="B65" s="191"/>
      <c r="C65" s="108">
        <v>-5</v>
      </c>
      <c r="D65" s="367">
        <v>0</v>
      </c>
      <c r="E65" s="413">
        <f t="shared" si="11"/>
        <v>0</v>
      </c>
      <c r="F65" s="413">
        <f t="shared" si="1"/>
        <v>0</v>
      </c>
      <c r="G65" s="367"/>
      <c r="H65" s="367"/>
      <c r="I65" s="367"/>
      <c r="J65" s="367"/>
    </row>
    <row r="66" spans="1:15" s="19" customFormat="1" ht="29.25" customHeight="1">
      <c r="A66" s="236" t="s">
        <v>563</v>
      </c>
      <c r="B66" s="191"/>
      <c r="C66" s="108">
        <v>-8</v>
      </c>
      <c r="D66" s="367">
        <v>0</v>
      </c>
      <c r="E66" s="413">
        <f t="shared" si="11"/>
        <v>0</v>
      </c>
      <c r="F66" s="413">
        <f t="shared" si="1"/>
        <v>0</v>
      </c>
      <c r="G66" s="367"/>
      <c r="H66" s="367"/>
      <c r="I66" s="367"/>
      <c r="J66" s="367"/>
    </row>
    <row r="67" spans="1:15" s="19" customFormat="1" ht="43.5" customHeight="1">
      <c r="A67" s="151" t="s">
        <v>412</v>
      </c>
      <c r="B67" s="178">
        <v>3274</v>
      </c>
      <c r="C67" s="366">
        <f>SUM(C68:C68)</f>
        <v>0</v>
      </c>
      <c r="D67" s="366">
        <v>0</v>
      </c>
      <c r="E67" s="366">
        <f>SUM(E68:E68)</f>
        <v>0</v>
      </c>
      <c r="F67" s="413">
        <f t="shared" si="1"/>
        <v>0</v>
      </c>
      <c r="G67" s="366">
        <f>SUM(G68:G68)</f>
        <v>0</v>
      </c>
      <c r="H67" s="366">
        <f>SUM(H68:H68)</f>
        <v>0</v>
      </c>
      <c r="I67" s="366">
        <f>SUM(I68:I68)</f>
        <v>0</v>
      </c>
      <c r="J67" s="366">
        <f>SUM(J68:J68)</f>
        <v>0</v>
      </c>
    </row>
    <row r="68" spans="1:15" s="19" customFormat="1" ht="33.75" hidden="1" customHeight="1">
      <c r="A68" s="213"/>
      <c r="B68" s="187"/>
      <c r="C68" s="108">
        <v>0</v>
      </c>
      <c r="D68" s="108">
        <v>0</v>
      </c>
      <c r="E68" s="108">
        <v>0</v>
      </c>
      <c r="F68" s="413">
        <f t="shared" si="1"/>
        <v>0</v>
      </c>
      <c r="G68" s="366">
        <v>0</v>
      </c>
      <c r="H68" s="366">
        <v>0</v>
      </c>
      <c r="I68" s="366">
        <v>0</v>
      </c>
      <c r="J68" s="366">
        <v>0</v>
      </c>
    </row>
    <row r="69" spans="1:15" s="19" customFormat="1" ht="42" customHeight="1">
      <c r="A69" s="151" t="s">
        <v>413</v>
      </c>
      <c r="B69" s="178">
        <v>3275</v>
      </c>
      <c r="C69" s="366">
        <f>SUM(C70:C72)</f>
        <v>-65</v>
      </c>
      <c r="D69" s="366">
        <f t="shared" ref="D69:J69" si="12">SUM(D70:D72)</f>
        <v>0</v>
      </c>
      <c r="E69" s="366">
        <f t="shared" si="12"/>
        <v>0</v>
      </c>
      <c r="F69" s="413">
        <f t="shared" si="1"/>
        <v>0</v>
      </c>
      <c r="G69" s="366">
        <f t="shared" si="12"/>
        <v>0</v>
      </c>
      <c r="H69" s="366">
        <f t="shared" si="12"/>
        <v>0</v>
      </c>
      <c r="I69" s="366">
        <f t="shared" si="12"/>
        <v>0</v>
      </c>
      <c r="J69" s="366">
        <f t="shared" si="12"/>
        <v>0</v>
      </c>
    </row>
    <row r="70" spans="1:15" s="19" customFormat="1" ht="39" customHeight="1">
      <c r="A70" s="208" t="s">
        <v>513</v>
      </c>
      <c r="B70" s="175"/>
      <c r="C70" s="75">
        <v>0</v>
      </c>
      <c r="D70" s="75">
        <v>0</v>
      </c>
      <c r="E70" s="75">
        <v>0</v>
      </c>
      <c r="F70" s="413">
        <f t="shared" si="1"/>
        <v>0</v>
      </c>
      <c r="G70" s="75">
        <v>0</v>
      </c>
      <c r="H70" s="75">
        <v>0</v>
      </c>
      <c r="I70" s="75">
        <v>0</v>
      </c>
      <c r="J70" s="75">
        <v>0</v>
      </c>
    </row>
    <row r="71" spans="1:15" s="19" customFormat="1" ht="36.75" customHeight="1">
      <c r="A71" s="208" t="s">
        <v>542</v>
      </c>
      <c r="B71" s="175"/>
      <c r="C71" s="368">
        <v>-65</v>
      </c>
      <c r="D71" s="75">
        <v>0</v>
      </c>
      <c r="E71" s="75">
        <v>0</v>
      </c>
      <c r="F71" s="413">
        <f t="shared" si="1"/>
        <v>0</v>
      </c>
      <c r="G71" s="75">
        <v>0</v>
      </c>
      <c r="H71" s="75">
        <v>0</v>
      </c>
      <c r="I71" s="75">
        <v>0</v>
      </c>
      <c r="J71" s="75">
        <v>0</v>
      </c>
    </row>
    <row r="72" spans="1:15" s="19" customFormat="1" ht="29.25" hidden="1" customHeight="1">
      <c r="A72" s="213"/>
      <c r="B72" s="214"/>
      <c r="C72" s="686">
        <v>0</v>
      </c>
      <c r="D72" s="369">
        <v>0</v>
      </c>
      <c r="E72" s="368">
        <v>0</v>
      </c>
      <c r="F72" s="413">
        <f t="shared" ref="F72:F79" si="13">SUM(G72:J72)</f>
        <v>0</v>
      </c>
      <c r="G72" s="369"/>
      <c r="H72" s="369"/>
      <c r="I72" s="369"/>
      <c r="J72" s="369"/>
    </row>
    <row r="73" spans="1:15" s="19" customFormat="1" ht="32.25" customHeight="1">
      <c r="A73" s="151" t="s">
        <v>414</v>
      </c>
      <c r="B73" s="178">
        <v>3276</v>
      </c>
      <c r="C73" s="362">
        <f>SUM(C74:C75)</f>
        <v>0</v>
      </c>
      <c r="D73" s="362">
        <v>0</v>
      </c>
      <c r="E73" s="362">
        <f>SUM(E74:E75)</f>
        <v>0</v>
      </c>
      <c r="F73" s="413">
        <f t="shared" si="13"/>
        <v>0</v>
      </c>
      <c r="G73" s="362">
        <f>SUM(G74:G75)</f>
        <v>0</v>
      </c>
      <c r="H73" s="362">
        <f>SUM(H74:H75)</f>
        <v>0</v>
      </c>
      <c r="I73" s="362">
        <f>SUM(I74:I75)</f>
        <v>0</v>
      </c>
      <c r="J73" s="362">
        <f>SUM(J74:J75)</f>
        <v>0</v>
      </c>
    </row>
    <row r="74" spans="1:15" s="19" customFormat="1" ht="5.25" customHeight="1">
      <c r="A74" s="102"/>
      <c r="B74" s="175"/>
      <c r="C74" s="362">
        <f t="shared" ref="C74:E74" si="14">SUM(C75:C76)</f>
        <v>0</v>
      </c>
      <c r="D74" s="362">
        <v>0</v>
      </c>
      <c r="E74" s="362">
        <f t="shared" si="14"/>
        <v>0</v>
      </c>
      <c r="F74" s="413">
        <f t="shared" si="13"/>
        <v>0</v>
      </c>
      <c r="G74" s="75">
        <v>0</v>
      </c>
      <c r="H74" s="75">
        <v>0</v>
      </c>
      <c r="I74" s="75">
        <v>0</v>
      </c>
      <c r="J74" s="75">
        <v>0</v>
      </c>
    </row>
    <row r="75" spans="1:15" s="19" customFormat="1" ht="12.75" customHeight="1">
      <c r="A75" s="102"/>
      <c r="B75" s="175"/>
      <c r="C75" s="362">
        <f t="shared" ref="C75:E75" si="15">SUM(C76:C77)</f>
        <v>0</v>
      </c>
      <c r="D75" s="362">
        <v>0</v>
      </c>
      <c r="E75" s="362">
        <f t="shared" si="15"/>
        <v>0</v>
      </c>
      <c r="F75" s="413">
        <f t="shared" si="13"/>
        <v>0</v>
      </c>
      <c r="G75" s="75">
        <v>0</v>
      </c>
      <c r="H75" s="75">
        <v>0</v>
      </c>
      <c r="I75" s="75">
        <v>0</v>
      </c>
      <c r="J75" s="75">
        <v>0</v>
      </c>
    </row>
    <row r="76" spans="1:15" s="19" customFormat="1" ht="30" customHeight="1">
      <c r="A76" s="151" t="s">
        <v>114</v>
      </c>
      <c r="B76" s="175"/>
      <c r="C76" s="362">
        <v>0</v>
      </c>
      <c r="D76" s="362">
        <v>0</v>
      </c>
      <c r="E76" s="362">
        <v>0</v>
      </c>
      <c r="F76" s="413">
        <f t="shared" si="13"/>
        <v>0</v>
      </c>
      <c r="G76" s="75">
        <v>0</v>
      </c>
      <c r="H76" s="75">
        <v>0</v>
      </c>
      <c r="I76" s="75">
        <v>0</v>
      </c>
      <c r="J76" s="75">
        <v>0</v>
      </c>
      <c r="O76" s="77"/>
    </row>
    <row r="77" spans="1:15" s="19" customFormat="1" ht="30" customHeight="1">
      <c r="A77" s="184" t="s">
        <v>268</v>
      </c>
      <c r="B77" s="175"/>
      <c r="C77" s="362">
        <v>0</v>
      </c>
      <c r="D77" s="362">
        <v>0</v>
      </c>
      <c r="E77" s="362">
        <v>0</v>
      </c>
      <c r="F77" s="413">
        <f t="shared" si="13"/>
        <v>0</v>
      </c>
      <c r="G77" s="75">
        <v>0</v>
      </c>
      <c r="H77" s="75">
        <v>0</v>
      </c>
      <c r="I77" s="75">
        <v>0</v>
      </c>
      <c r="J77" s="75">
        <v>0</v>
      </c>
      <c r="O77" s="77"/>
    </row>
    <row r="78" spans="1:15" s="19" customFormat="1" ht="30" customHeight="1">
      <c r="A78" s="151" t="s">
        <v>247</v>
      </c>
      <c r="B78" s="178">
        <v>3390</v>
      </c>
      <c r="C78" s="362">
        <f>SUM(C79:C79)</f>
        <v>0</v>
      </c>
      <c r="D78" s="362">
        <v>0</v>
      </c>
      <c r="E78" s="362">
        <f t="shared" ref="E78:J78" si="16">SUM(E79:E79)</f>
        <v>0</v>
      </c>
      <c r="F78" s="413">
        <f t="shared" si="13"/>
        <v>0</v>
      </c>
      <c r="G78" s="362">
        <f t="shared" si="16"/>
        <v>0</v>
      </c>
      <c r="H78" s="362">
        <f t="shared" si="16"/>
        <v>0</v>
      </c>
      <c r="I78" s="362">
        <f t="shared" si="16"/>
        <v>0</v>
      </c>
      <c r="J78" s="362">
        <f t="shared" si="16"/>
        <v>0</v>
      </c>
      <c r="O78" s="77"/>
    </row>
    <row r="79" spans="1:15" s="19" customFormat="1" ht="19.5" customHeight="1">
      <c r="A79" s="418"/>
      <c r="B79" s="178"/>
      <c r="C79" s="75">
        <v>0</v>
      </c>
      <c r="D79" s="75">
        <v>0</v>
      </c>
      <c r="E79" s="75">
        <v>0</v>
      </c>
      <c r="F79" s="413">
        <f t="shared" si="13"/>
        <v>0</v>
      </c>
      <c r="G79" s="362">
        <v>0</v>
      </c>
      <c r="H79" s="362">
        <v>0</v>
      </c>
      <c r="I79" s="362">
        <v>0</v>
      </c>
      <c r="J79" s="362">
        <v>0</v>
      </c>
    </row>
    <row r="80" spans="1:15">
      <c r="A80" s="396"/>
      <c r="B80" s="179"/>
      <c r="C80" s="192"/>
      <c r="D80" s="192"/>
      <c r="E80" s="192"/>
      <c r="F80" s="192"/>
      <c r="G80" s="192"/>
      <c r="H80" s="192"/>
      <c r="I80" s="192"/>
      <c r="J80" s="193"/>
    </row>
    <row r="81" spans="1:9" ht="29.25" customHeight="1">
      <c r="A81" s="147" t="s">
        <v>501</v>
      </c>
      <c r="B81" s="164"/>
      <c r="C81" s="538" t="s">
        <v>86</v>
      </c>
      <c r="D81" s="538"/>
      <c r="E81" s="406"/>
      <c r="F81" s="194"/>
      <c r="G81" s="468" t="s">
        <v>528</v>
      </c>
      <c r="H81" s="468"/>
      <c r="I81" s="468"/>
    </row>
    <row r="82" spans="1:9">
      <c r="A82" s="410" t="s">
        <v>366</v>
      </c>
      <c r="B82" s="21"/>
      <c r="C82" s="539" t="s">
        <v>403</v>
      </c>
      <c r="D82" s="539"/>
      <c r="E82" s="407"/>
      <c r="F82" s="21"/>
      <c r="G82" s="540" t="s">
        <v>529</v>
      </c>
      <c r="H82" s="540"/>
      <c r="I82" s="540"/>
    </row>
    <row r="83" spans="1:9">
      <c r="A83" s="51"/>
      <c r="C83" s="400"/>
      <c r="D83" s="109"/>
      <c r="E83" s="109"/>
      <c r="F83" s="109"/>
      <c r="G83" s="109"/>
      <c r="H83" s="109"/>
    </row>
    <row r="84" spans="1:9">
      <c r="A84" s="51"/>
      <c r="C84" s="400"/>
      <c r="D84" s="109"/>
      <c r="E84" s="109"/>
      <c r="F84" s="109"/>
      <c r="G84" s="109"/>
      <c r="H84" s="109"/>
    </row>
    <row r="85" spans="1:9">
      <c r="A85" s="51"/>
      <c r="C85" s="400"/>
      <c r="D85" s="109"/>
      <c r="E85" s="109"/>
      <c r="F85" s="109"/>
      <c r="G85" s="109"/>
      <c r="H85" s="109"/>
    </row>
    <row r="86" spans="1:9">
      <c r="A86" s="51"/>
      <c r="C86" s="400"/>
      <c r="D86" s="109"/>
      <c r="E86" s="109"/>
      <c r="F86" s="109"/>
      <c r="G86" s="109"/>
      <c r="H86" s="109"/>
    </row>
    <row r="87" spans="1:9">
      <c r="A87" s="51"/>
      <c r="C87" s="400"/>
      <c r="D87" s="109"/>
      <c r="E87" s="109"/>
      <c r="F87" s="109"/>
      <c r="G87" s="109"/>
      <c r="H87" s="109"/>
    </row>
    <row r="88" spans="1:9">
      <c r="A88" s="51"/>
      <c r="C88" s="400"/>
      <c r="D88" s="109"/>
      <c r="E88" s="109"/>
      <c r="F88" s="109"/>
      <c r="G88" s="109"/>
      <c r="H88" s="109"/>
    </row>
    <row r="89" spans="1:9">
      <c r="A89" s="51"/>
      <c r="C89" s="400"/>
      <c r="D89" s="109"/>
      <c r="E89" s="109"/>
      <c r="F89" s="109"/>
      <c r="G89" s="109"/>
      <c r="H89" s="109"/>
    </row>
    <row r="90" spans="1:9">
      <c r="A90" s="51"/>
      <c r="C90" s="400"/>
      <c r="D90" s="109"/>
      <c r="E90" s="109"/>
      <c r="F90" s="109"/>
      <c r="G90" s="109"/>
      <c r="H90" s="109"/>
    </row>
    <row r="91" spans="1:9">
      <c r="A91" s="51"/>
      <c r="C91" s="400"/>
      <c r="D91" s="109"/>
      <c r="E91" s="109"/>
      <c r="F91" s="109"/>
      <c r="G91" s="109"/>
      <c r="H91" s="109"/>
    </row>
    <row r="92" spans="1:9">
      <c r="A92" s="51"/>
      <c r="C92" s="400"/>
      <c r="D92" s="109"/>
      <c r="E92" s="109"/>
      <c r="F92" s="109"/>
      <c r="G92" s="109"/>
      <c r="H92" s="109"/>
    </row>
    <row r="93" spans="1:9">
      <c r="A93" s="51"/>
      <c r="C93" s="400"/>
      <c r="D93" s="109"/>
      <c r="E93" s="109"/>
      <c r="F93" s="109"/>
      <c r="G93" s="109"/>
      <c r="H93" s="109"/>
    </row>
    <row r="94" spans="1:9">
      <c r="A94" s="51"/>
      <c r="C94" s="400"/>
      <c r="D94" s="109"/>
      <c r="E94" s="109"/>
      <c r="F94" s="109"/>
      <c r="G94" s="109"/>
      <c r="H94" s="109"/>
    </row>
    <row r="95" spans="1:9">
      <c r="A95" s="51"/>
      <c r="C95" s="400"/>
      <c r="D95" s="109"/>
      <c r="E95" s="109"/>
      <c r="F95" s="109"/>
      <c r="G95" s="109"/>
      <c r="H95" s="109"/>
    </row>
    <row r="96" spans="1:9">
      <c r="A96" s="51"/>
      <c r="C96" s="400"/>
      <c r="D96" s="109"/>
      <c r="E96" s="109"/>
      <c r="F96" s="109"/>
      <c r="G96" s="109"/>
      <c r="H96" s="109"/>
    </row>
    <row r="97" spans="1:8">
      <c r="A97" s="51"/>
      <c r="C97" s="400"/>
      <c r="D97" s="109"/>
      <c r="E97" s="109"/>
      <c r="F97" s="109"/>
      <c r="G97" s="109"/>
      <c r="H97" s="109"/>
    </row>
    <row r="98" spans="1:8">
      <c r="A98" s="51"/>
      <c r="C98" s="400"/>
      <c r="D98" s="109"/>
      <c r="E98" s="109"/>
      <c r="F98" s="109"/>
      <c r="G98" s="109"/>
      <c r="H98" s="109"/>
    </row>
    <row r="99" spans="1:8">
      <c r="A99" s="51"/>
      <c r="C99" s="400"/>
      <c r="D99" s="109"/>
      <c r="E99" s="109"/>
      <c r="F99" s="109"/>
      <c r="G99" s="109"/>
      <c r="H99" s="109"/>
    </row>
    <row r="100" spans="1:8">
      <c r="A100" s="51"/>
      <c r="C100" s="400"/>
      <c r="D100" s="109"/>
      <c r="E100" s="109"/>
      <c r="F100" s="109"/>
      <c r="G100" s="109"/>
      <c r="H100" s="109"/>
    </row>
    <row r="101" spans="1:8">
      <c r="A101" s="51"/>
      <c r="C101" s="400"/>
      <c r="D101" s="109"/>
      <c r="E101" s="109"/>
      <c r="F101" s="109"/>
      <c r="G101" s="109"/>
      <c r="H101" s="109"/>
    </row>
    <row r="102" spans="1:8">
      <c r="A102" s="51"/>
      <c r="C102" s="400"/>
      <c r="D102" s="109"/>
      <c r="E102" s="109"/>
      <c r="F102" s="109"/>
      <c r="G102" s="109"/>
      <c r="H102" s="109"/>
    </row>
    <row r="103" spans="1:8">
      <c r="A103" s="51"/>
      <c r="C103" s="400"/>
      <c r="D103" s="109"/>
      <c r="E103" s="109"/>
      <c r="F103" s="109"/>
      <c r="G103" s="109"/>
      <c r="H103" s="109"/>
    </row>
    <row r="104" spans="1:8">
      <c r="A104" s="51"/>
      <c r="C104" s="400"/>
      <c r="D104" s="109"/>
      <c r="E104" s="109"/>
      <c r="F104" s="109"/>
      <c r="G104" s="109"/>
      <c r="H104" s="109"/>
    </row>
    <row r="105" spans="1:8">
      <c r="A105" s="51"/>
      <c r="C105" s="400"/>
      <c r="D105" s="109"/>
      <c r="E105" s="109"/>
      <c r="F105" s="109"/>
      <c r="G105" s="109"/>
      <c r="H105" s="109"/>
    </row>
    <row r="106" spans="1:8">
      <c r="A106" s="51"/>
      <c r="C106" s="400"/>
      <c r="D106" s="109"/>
      <c r="E106" s="109"/>
      <c r="F106" s="109"/>
      <c r="G106" s="109"/>
      <c r="H106" s="109"/>
    </row>
    <row r="107" spans="1:8">
      <c r="A107" s="51"/>
      <c r="C107" s="400"/>
      <c r="D107" s="109"/>
      <c r="E107" s="109"/>
      <c r="F107" s="109"/>
      <c r="G107" s="109"/>
      <c r="H107" s="109"/>
    </row>
    <row r="108" spans="1:8">
      <c r="A108" s="51"/>
      <c r="C108" s="400"/>
      <c r="D108" s="109"/>
      <c r="E108" s="109"/>
      <c r="F108" s="109"/>
      <c r="G108" s="109"/>
      <c r="H108" s="109"/>
    </row>
    <row r="109" spans="1:8">
      <c r="A109" s="51"/>
      <c r="C109" s="400"/>
      <c r="D109" s="109"/>
      <c r="E109" s="109"/>
      <c r="F109" s="109"/>
      <c r="G109" s="109"/>
      <c r="H109" s="109"/>
    </row>
    <row r="110" spans="1:8">
      <c r="A110" s="51"/>
      <c r="C110" s="400"/>
      <c r="D110" s="109"/>
      <c r="E110" s="109"/>
      <c r="F110" s="109"/>
      <c r="G110" s="109"/>
      <c r="H110" s="109"/>
    </row>
    <row r="111" spans="1:8">
      <c r="A111" s="51"/>
      <c r="C111" s="400"/>
      <c r="D111" s="109"/>
      <c r="E111" s="109"/>
      <c r="F111" s="109"/>
      <c r="G111" s="109"/>
      <c r="H111" s="109"/>
    </row>
    <row r="112" spans="1:8">
      <c r="A112" s="51"/>
      <c r="C112" s="400"/>
      <c r="D112" s="109"/>
      <c r="E112" s="109"/>
      <c r="F112" s="109"/>
      <c r="G112" s="109"/>
      <c r="H112" s="109"/>
    </row>
    <row r="113" spans="1:8">
      <c r="A113" s="51"/>
      <c r="C113" s="400"/>
      <c r="D113" s="109"/>
      <c r="E113" s="109"/>
      <c r="F113" s="109"/>
      <c r="G113" s="109"/>
      <c r="H113" s="109"/>
    </row>
    <row r="114" spans="1:8">
      <c r="A114" s="51"/>
      <c r="C114" s="400"/>
      <c r="D114" s="109"/>
      <c r="E114" s="109"/>
      <c r="F114" s="109"/>
      <c r="G114" s="109"/>
      <c r="H114" s="109"/>
    </row>
    <row r="115" spans="1:8">
      <c r="A115" s="51"/>
      <c r="C115" s="400"/>
      <c r="D115" s="109"/>
      <c r="E115" s="109"/>
      <c r="F115" s="109"/>
      <c r="G115" s="109"/>
      <c r="H115" s="109"/>
    </row>
    <row r="116" spans="1:8">
      <c r="A116" s="51"/>
      <c r="C116" s="400"/>
      <c r="D116" s="109"/>
      <c r="E116" s="109"/>
      <c r="F116" s="109"/>
      <c r="G116" s="109"/>
      <c r="H116" s="109"/>
    </row>
    <row r="117" spans="1:8">
      <c r="A117" s="51"/>
      <c r="C117" s="400"/>
      <c r="D117" s="109"/>
      <c r="E117" s="109"/>
      <c r="F117" s="109"/>
      <c r="G117" s="109"/>
      <c r="H117" s="109"/>
    </row>
    <row r="118" spans="1:8">
      <c r="A118" s="51"/>
      <c r="C118" s="400"/>
      <c r="D118" s="109"/>
      <c r="E118" s="109"/>
      <c r="F118" s="109"/>
      <c r="G118" s="109"/>
      <c r="H118" s="109"/>
    </row>
    <row r="119" spans="1:8">
      <c r="A119" s="51"/>
      <c r="C119" s="400"/>
      <c r="D119" s="109"/>
      <c r="E119" s="109"/>
      <c r="F119" s="109"/>
      <c r="G119" s="109"/>
      <c r="H119" s="109"/>
    </row>
    <row r="120" spans="1:8">
      <c r="A120" s="51"/>
      <c r="C120" s="400"/>
      <c r="D120" s="109"/>
      <c r="E120" s="109"/>
      <c r="F120" s="109"/>
      <c r="G120" s="109"/>
      <c r="H120" s="109"/>
    </row>
    <row r="121" spans="1:8">
      <c r="A121" s="51"/>
      <c r="C121" s="400"/>
      <c r="D121" s="109"/>
      <c r="E121" s="109"/>
      <c r="F121" s="109"/>
      <c r="G121" s="109"/>
      <c r="H121" s="109"/>
    </row>
    <row r="122" spans="1:8">
      <c r="A122" s="51"/>
      <c r="C122" s="400"/>
      <c r="D122" s="109"/>
      <c r="E122" s="109"/>
      <c r="F122" s="109"/>
      <c r="G122" s="109"/>
      <c r="H122" s="109"/>
    </row>
    <row r="123" spans="1:8">
      <c r="A123" s="51"/>
      <c r="C123" s="400"/>
      <c r="D123" s="109"/>
      <c r="E123" s="109"/>
      <c r="F123" s="109"/>
      <c r="G123" s="109"/>
      <c r="H123" s="109"/>
    </row>
    <row r="124" spans="1:8">
      <c r="A124" s="51"/>
      <c r="C124" s="400"/>
      <c r="D124" s="109"/>
      <c r="E124" s="109"/>
      <c r="F124" s="109"/>
      <c r="G124" s="109"/>
      <c r="H124" s="109"/>
    </row>
    <row r="125" spans="1:8">
      <c r="A125" s="51"/>
      <c r="C125" s="400"/>
      <c r="D125" s="109"/>
      <c r="E125" s="109"/>
      <c r="F125" s="109"/>
      <c r="G125" s="109"/>
      <c r="H125" s="109"/>
    </row>
    <row r="126" spans="1:8">
      <c r="A126" s="51"/>
      <c r="C126" s="400"/>
      <c r="D126" s="109"/>
      <c r="E126" s="109"/>
      <c r="F126" s="109"/>
      <c r="G126" s="109"/>
      <c r="H126" s="109"/>
    </row>
    <row r="127" spans="1:8">
      <c r="A127" s="51"/>
      <c r="C127" s="400"/>
      <c r="D127" s="109"/>
      <c r="E127" s="109"/>
      <c r="F127" s="109"/>
      <c r="G127" s="109"/>
      <c r="H127" s="109"/>
    </row>
    <row r="128" spans="1:8">
      <c r="A128" s="51"/>
      <c r="C128" s="400"/>
      <c r="D128" s="109"/>
      <c r="E128" s="109"/>
      <c r="F128" s="109"/>
      <c r="G128" s="109"/>
      <c r="H128" s="109"/>
    </row>
    <row r="129" spans="1:8">
      <c r="A129" s="51"/>
      <c r="C129" s="400"/>
      <c r="D129" s="109"/>
      <c r="E129" s="109"/>
      <c r="F129" s="109"/>
      <c r="G129" s="109"/>
      <c r="H129" s="109"/>
    </row>
    <row r="130" spans="1:8">
      <c r="A130" s="51"/>
      <c r="C130" s="400"/>
      <c r="D130" s="109"/>
      <c r="E130" s="109"/>
      <c r="F130" s="109"/>
      <c r="G130" s="109"/>
      <c r="H130" s="109"/>
    </row>
    <row r="131" spans="1:8">
      <c r="A131" s="51"/>
      <c r="C131" s="400"/>
      <c r="D131" s="109"/>
      <c r="E131" s="109"/>
      <c r="F131" s="109"/>
      <c r="G131" s="109"/>
      <c r="H131" s="109"/>
    </row>
    <row r="132" spans="1:8">
      <c r="A132" s="51"/>
      <c r="C132" s="400"/>
      <c r="D132" s="109"/>
      <c r="E132" s="109"/>
      <c r="F132" s="109"/>
      <c r="G132" s="109"/>
      <c r="H132" s="109"/>
    </row>
    <row r="133" spans="1:8">
      <c r="A133" s="51"/>
      <c r="C133" s="400"/>
      <c r="D133" s="109"/>
      <c r="E133" s="109"/>
      <c r="F133" s="109"/>
      <c r="G133" s="109"/>
      <c r="H133" s="109"/>
    </row>
    <row r="134" spans="1:8">
      <c r="A134" s="51"/>
      <c r="C134" s="400"/>
      <c r="D134" s="109"/>
      <c r="E134" s="109"/>
      <c r="F134" s="109"/>
      <c r="G134" s="109"/>
      <c r="H134" s="109"/>
    </row>
    <row r="135" spans="1:8">
      <c r="A135" s="51"/>
      <c r="C135" s="400"/>
      <c r="D135" s="109"/>
      <c r="E135" s="109"/>
      <c r="F135" s="109"/>
      <c r="G135" s="109"/>
      <c r="H135" s="109"/>
    </row>
    <row r="136" spans="1:8">
      <c r="A136" s="51"/>
      <c r="C136" s="400"/>
      <c r="D136" s="109"/>
      <c r="E136" s="109"/>
      <c r="F136" s="109"/>
      <c r="G136" s="109"/>
      <c r="H136" s="109"/>
    </row>
    <row r="137" spans="1:8">
      <c r="A137" s="51"/>
    </row>
    <row r="138" spans="1:8">
      <c r="A138" s="52"/>
    </row>
    <row r="139" spans="1:8">
      <c r="A139" s="52"/>
    </row>
    <row r="140" spans="1:8">
      <c r="A140" s="52"/>
    </row>
    <row r="141" spans="1:8">
      <c r="A141" s="52"/>
    </row>
    <row r="142" spans="1:8">
      <c r="A142" s="52"/>
    </row>
    <row r="143" spans="1:8">
      <c r="A143" s="52"/>
    </row>
    <row r="144" spans="1:8">
      <c r="A144" s="52"/>
    </row>
    <row r="145" spans="1:1">
      <c r="A145" s="52"/>
    </row>
    <row r="146" spans="1:1">
      <c r="A146" s="52"/>
    </row>
    <row r="147" spans="1:1">
      <c r="A147" s="52"/>
    </row>
    <row r="148" spans="1:1">
      <c r="A148" s="52"/>
    </row>
    <row r="149" spans="1:1">
      <c r="A149" s="52"/>
    </row>
    <row r="150" spans="1:1">
      <c r="A150" s="52"/>
    </row>
    <row r="151" spans="1:1">
      <c r="A151" s="52"/>
    </row>
    <row r="152" spans="1:1">
      <c r="A152" s="52"/>
    </row>
    <row r="153" spans="1:1">
      <c r="A153" s="52"/>
    </row>
    <row r="154" spans="1:1">
      <c r="A154" s="52"/>
    </row>
    <row r="155" spans="1:1">
      <c r="A155" s="52"/>
    </row>
    <row r="156" spans="1:1">
      <c r="A156" s="52"/>
    </row>
    <row r="157" spans="1:1">
      <c r="A157" s="52"/>
    </row>
    <row r="158" spans="1:1">
      <c r="A158" s="52"/>
    </row>
    <row r="159" spans="1:1">
      <c r="A159" s="52"/>
    </row>
    <row r="160" spans="1:1">
      <c r="A160" s="52"/>
    </row>
    <row r="161" spans="1:1">
      <c r="A161" s="52"/>
    </row>
    <row r="162" spans="1:1">
      <c r="A162" s="52"/>
    </row>
    <row r="163" spans="1:1">
      <c r="A163" s="52"/>
    </row>
    <row r="164" spans="1:1">
      <c r="A164" s="52"/>
    </row>
    <row r="165" spans="1:1">
      <c r="A165" s="52"/>
    </row>
    <row r="166" spans="1:1">
      <c r="A166" s="52"/>
    </row>
    <row r="167" spans="1:1">
      <c r="A167" s="52"/>
    </row>
    <row r="168" spans="1:1">
      <c r="A168" s="52"/>
    </row>
    <row r="169" spans="1:1">
      <c r="A169" s="52"/>
    </row>
    <row r="170" spans="1:1">
      <c r="A170" s="52"/>
    </row>
    <row r="171" spans="1:1">
      <c r="A171" s="52"/>
    </row>
    <row r="172" spans="1:1">
      <c r="A172" s="52"/>
    </row>
    <row r="173" spans="1:1">
      <c r="A173" s="52"/>
    </row>
    <row r="174" spans="1:1">
      <c r="A174" s="52"/>
    </row>
    <row r="175" spans="1:1">
      <c r="A175" s="52"/>
    </row>
    <row r="176" spans="1:1">
      <c r="A176" s="52"/>
    </row>
    <row r="177" spans="1:1">
      <c r="A177" s="52"/>
    </row>
    <row r="178" spans="1:1">
      <c r="A178" s="52"/>
    </row>
    <row r="179" spans="1:1">
      <c r="A179" s="52"/>
    </row>
    <row r="180" spans="1:1">
      <c r="A180" s="52"/>
    </row>
    <row r="181" spans="1:1">
      <c r="A181" s="52"/>
    </row>
    <row r="182" spans="1:1">
      <c r="A182" s="52"/>
    </row>
    <row r="183" spans="1:1">
      <c r="A183" s="52"/>
    </row>
    <row r="184" spans="1:1">
      <c r="A184" s="52"/>
    </row>
    <row r="185" spans="1:1">
      <c r="A185" s="52"/>
    </row>
    <row r="186" spans="1:1">
      <c r="A186" s="52"/>
    </row>
    <row r="187" spans="1:1">
      <c r="A187" s="52"/>
    </row>
    <row r="188" spans="1:1">
      <c r="A188" s="52"/>
    </row>
    <row r="189" spans="1:1">
      <c r="A189" s="52"/>
    </row>
    <row r="190" spans="1:1">
      <c r="A190" s="52"/>
    </row>
    <row r="191" spans="1:1">
      <c r="A191" s="52"/>
    </row>
    <row r="192" spans="1:1">
      <c r="A192" s="52"/>
    </row>
    <row r="193" spans="1:1">
      <c r="A193" s="52"/>
    </row>
    <row r="194" spans="1:1">
      <c r="A194" s="52"/>
    </row>
    <row r="195" spans="1:1">
      <c r="A195" s="52"/>
    </row>
    <row r="196" spans="1:1">
      <c r="A196" s="52"/>
    </row>
    <row r="197" spans="1:1">
      <c r="A197" s="52"/>
    </row>
    <row r="198" spans="1:1">
      <c r="A198" s="52"/>
    </row>
    <row r="199" spans="1:1">
      <c r="A199" s="52"/>
    </row>
    <row r="200" spans="1:1">
      <c r="A200" s="52"/>
    </row>
    <row r="201" spans="1:1">
      <c r="A201" s="52"/>
    </row>
    <row r="202" spans="1:1">
      <c r="A202" s="52"/>
    </row>
    <row r="203" spans="1:1">
      <c r="A203" s="52"/>
    </row>
    <row r="204" spans="1:1">
      <c r="A204" s="52"/>
    </row>
    <row r="205" spans="1:1">
      <c r="A205" s="52"/>
    </row>
    <row r="206" spans="1:1">
      <c r="A206" s="52"/>
    </row>
    <row r="207" spans="1:1">
      <c r="A207" s="52"/>
    </row>
    <row r="208" spans="1:1">
      <c r="A208" s="52"/>
    </row>
    <row r="209" spans="1:1">
      <c r="A209" s="52"/>
    </row>
    <row r="210" spans="1:1">
      <c r="A210" s="52"/>
    </row>
    <row r="211" spans="1:1">
      <c r="A211" s="52"/>
    </row>
    <row r="212" spans="1:1">
      <c r="A212" s="52"/>
    </row>
    <row r="213" spans="1:1">
      <c r="A213" s="52"/>
    </row>
    <row r="214" spans="1:1">
      <c r="A214" s="52"/>
    </row>
    <row r="215" spans="1:1">
      <c r="A215" s="52"/>
    </row>
    <row r="216" spans="1:1">
      <c r="A216" s="52"/>
    </row>
    <row r="217" spans="1:1">
      <c r="A217" s="52"/>
    </row>
    <row r="218" spans="1:1">
      <c r="A218" s="52"/>
    </row>
    <row r="219" spans="1:1">
      <c r="A219" s="52"/>
    </row>
    <row r="220" spans="1:1">
      <c r="A220" s="52"/>
    </row>
    <row r="221" spans="1:1">
      <c r="A221" s="52"/>
    </row>
    <row r="222" spans="1:1">
      <c r="A222" s="52"/>
    </row>
    <row r="223" spans="1:1">
      <c r="A223" s="52"/>
    </row>
    <row r="224" spans="1:1">
      <c r="A224" s="52"/>
    </row>
    <row r="225" spans="1:1">
      <c r="A225" s="52"/>
    </row>
    <row r="226" spans="1:1">
      <c r="A226" s="52"/>
    </row>
    <row r="227" spans="1:1">
      <c r="A227" s="52"/>
    </row>
    <row r="228" spans="1:1">
      <c r="A228" s="52"/>
    </row>
    <row r="229" spans="1:1">
      <c r="A229" s="52"/>
    </row>
    <row r="230" spans="1:1">
      <c r="A230" s="52"/>
    </row>
    <row r="231" spans="1:1">
      <c r="A231" s="52"/>
    </row>
    <row r="232" spans="1:1">
      <c r="A232" s="52"/>
    </row>
    <row r="233" spans="1:1">
      <c r="A233" s="52"/>
    </row>
    <row r="234" spans="1:1">
      <c r="A234" s="52"/>
    </row>
    <row r="235" spans="1:1">
      <c r="A235" s="52"/>
    </row>
    <row r="236" spans="1:1">
      <c r="A236" s="52"/>
    </row>
    <row r="237" spans="1:1">
      <c r="A237" s="52"/>
    </row>
    <row r="238" spans="1:1">
      <c r="A238" s="52"/>
    </row>
    <row r="239" spans="1:1">
      <c r="A239" s="52"/>
    </row>
    <row r="240" spans="1:1">
      <c r="A240" s="52"/>
    </row>
    <row r="241" spans="1:1">
      <c r="A241" s="52"/>
    </row>
    <row r="242" spans="1:1">
      <c r="A242" s="52"/>
    </row>
    <row r="243" spans="1:1">
      <c r="A243" s="52"/>
    </row>
    <row r="244" spans="1:1">
      <c r="A244" s="52"/>
    </row>
    <row r="245" spans="1:1">
      <c r="A245" s="52"/>
    </row>
    <row r="246" spans="1:1">
      <c r="A246" s="52"/>
    </row>
    <row r="247" spans="1:1">
      <c r="A247" s="52"/>
    </row>
    <row r="248" spans="1:1">
      <c r="A248" s="52"/>
    </row>
    <row r="249" spans="1:1">
      <c r="A249" s="52"/>
    </row>
    <row r="250" spans="1:1">
      <c r="A250" s="52"/>
    </row>
    <row r="251" spans="1:1">
      <c r="A251" s="52"/>
    </row>
    <row r="252" spans="1:1">
      <c r="A252" s="52"/>
    </row>
    <row r="253" spans="1:1">
      <c r="A253" s="52"/>
    </row>
    <row r="254" spans="1:1">
      <c r="A254" s="52"/>
    </row>
    <row r="255" spans="1:1">
      <c r="A255" s="52"/>
    </row>
    <row r="256" spans="1:1">
      <c r="A256" s="52"/>
    </row>
    <row r="257" spans="1:1">
      <c r="A257" s="52"/>
    </row>
    <row r="258" spans="1:1">
      <c r="A258" s="52"/>
    </row>
    <row r="259" spans="1:1">
      <c r="A259" s="52"/>
    </row>
    <row r="260" spans="1:1">
      <c r="A260" s="52"/>
    </row>
    <row r="261" spans="1:1">
      <c r="A261" s="52"/>
    </row>
    <row r="262" spans="1:1">
      <c r="A262" s="52"/>
    </row>
    <row r="263" spans="1:1">
      <c r="A263" s="52"/>
    </row>
    <row r="264" spans="1:1">
      <c r="A264" s="52"/>
    </row>
    <row r="265" spans="1:1">
      <c r="A265" s="52"/>
    </row>
    <row r="266" spans="1:1">
      <c r="A266" s="52"/>
    </row>
    <row r="267" spans="1:1">
      <c r="A267" s="52"/>
    </row>
    <row r="268" spans="1:1">
      <c r="A268" s="52"/>
    </row>
    <row r="269" spans="1:1">
      <c r="A269" s="52"/>
    </row>
    <row r="270" spans="1:1">
      <c r="A270" s="52"/>
    </row>
    <row r="271" spans="1:1">
      <c r="A271" s="52"/>
    </row>
    <row r="272" spans="1:1">
      <c r="A272" s="52"/>
    </row>
    <row r="273" spans="1:1">
      <c r="A273" s="52"/>
    </row>
    <row r="274" spans="1:1">
      <c r="A274" s="52"/>
    </row>
    <row r="275" spans="1:1">
      <c r="A275" s="52"/>
    </row>
    <row r="276" spans="1:1">
      <c r="A276" s="52"/>
    </row>
    <row r="277" spans="1:1">
      <c r="A277" s="52"/>
    </row>
    <row r="278" spans="1:1">
      <c r="A278" s="52"/>
    </row>
    <row r="279" spans="1:1">
      <c r="A279" s="52"/>
    </row>
    <row r="280" spans="1:1">
      <c r="A280" s="52"/>
    </row>
    <row r="281" spans="1:1">
      <c r="A281" s="52"/>
    </row>
    <row r="282" spans="1:1">
      <c r="A282" s="52"/>
    </row>
    <row r="283" spans="1:1">
      <c r="A283" s="52"/>
    </row>
    <row r="284" spans="1:1">
      <c r="A284" s="52"/>
    </row>
    <row r="285" spans="1:1">
      <c r="A285" s="52"/>
    </row>
    <row r="286" spans="1:1">
      <c r="A286" s="52"/>
    </row>
    <row r="287" spans="1:1">
      <c r="A287" s="52"/>
    </row>
    <row r="288" spans="1:1">
      <c r="A288" s="52"/>
    </row>
    <row r="289" spans="1:1">
      <c r="A289" s="52"/>
    </row>
    <row r="290" spans="1:1">
      <c r="A290" s="52"/>
    </row>
    <row r="291" spans="1:1">
      <c r="A291" s="52"/>
    </row>
    <row r="292" spans="1:1">
      <c r="A292" s="52"/>
    </row>
    <row r="293" spans="1:1">
      <c r="A293" s="52"/>
    </row>
    <row r="294" spans="1:1">
      <c r="A294" s="52"/>
    </row>
    <row r="295" spans="1:1">
      <c r="A295" s="52"/>
    </row>
    <row r="296" spans="1:1">
      <c r="A296" s="52"/>
    </row>
    <row r="297" spans="1:1">
      <c r="A297" s="52"/>
    </row>
    <row r="298" spans="1:1">
      <c r="A298" s="52"/>
    </row>
    <row r="299" spans="1:1">
      <c r="A299" s="52"/>
    </row>
    <row r="300" spans="1:1">
      <c r="A300" s="52"/>
    </row>
    <row r="301" spans="1:1">
      <c r="A301" s="52"/>
    </row>
    <row r="302" spans="1:1">
      <c r="A302" s="52"/>
    </row>
    <row r="303" spans="1:1">
      <c r="A303" s="52"/>
    </row>
    <row r="304" spans="1:1">
      <c r="A304" s="52"/>
    </row>
  </sheetData>
  <mergeCells count="12">
    <mergeCell ref="C81:D81"/>
    <mergeCell ref="G81:I81"/>
    <mergeCell ref="C82:D82"/>
    <mergeCell ref="G82:I82"/>
    <mergeCell ref="A2:H2"/>
    <mergeCell ref="A4:A5"/>
    <mergeCell ref="B4:B5"/>
    <mergeCell ref="C4:C5"/>
    <mergeCell ref="D4:D5"/>
    <mergeCell ref="E4:E5"/>
    <mergeCell ref="F4:F5"/>
    <mergeCell ref="G4:J4"/>
  </mergeCells>
  <printOptions horizontalCentered="1"/>
  <pageMargins left="0.59055118110236227" right="0.59055118110236227" top="0.98425196850393704" bottom="0.59055118110236227" header="0" footer="0"/>
  <pageSetup paperSize="9" scale="59" fitToHeight="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184"/>
  <sheetViews>
    <sheetView view="pageBreakPreview" zoomScale="50" zoomScaleNormal="75" zoomScaleSheetLayoutView="50" workbookViewId="0">
      <selection activeCell="P9" sqref="P9"/>
    </sheetView>
  </sheetViews>
  <sheetFormatPr defaultRowHeight="20.25"/>
  <cols>
    <col min="1" max="1" width="76.140625" style="21" customWidth="1"/>
    <col min="2" max="2" width="13" style="399" customWidth="1"/>
    <col min="3" max="5" width="19.42578125" style="399" customWidth="1"/>
    <col min="6" max="6" width="17.42578125" style="21" customWidth="1"/>
    <col min="7" max="10" width="19.42578125" style="21" customWidth="1"/>
    <col min="11" max="11" width="9.5703125" style="21" customWidth="1"/>
    <col min="12" max="12" width="9.85546875" style="21" customWidth="1"/>
    <col min="13" max="16384" width="9.140625" style="21"/>
  </cols>
  <sheetData>
    <row r="1" spans="1:11" ht="30.75" customHeight="1">
      <c r="J1" s="23" t="s">
        <v>353</v>
      </c>
    </row>
    <row r="2" spans="1:11" ht="39" customHeight="1">
      <c r="A2" s="534" t="s">
        <v>144</v>
      </c>
      <c r="B2" s="534"/>
      <c r="C2" s="534"/>
      <c r="D2" s="534"/>
      <c r="E2" s="534"/>
      <c r="F2" s="534"/>
      <c r="G2" s="534"/>
      <c r="H2" s="534"/>
      <c r="I2" s="534"/>
      <c r="J2" s="534"/>
    </row>
    <row r="3" spans="1:11" ht="35.25" customHeight="1">
      <c r="A3" s="547" t="s">
        <v>390</v>
      </c>
      <c r="B3" s="547"/>
      <c r="C3" s="547"/>
      <c r="D3" s="547"/>
      <c r="E3" s="547"/>
      <c r="F3" s="547"/>
      <c r="G3" s="547"/>
      <c r="H3" s="547"/>
      <c r="I3" s="547"/>
      <c r="J3" s="547"/>
    </row>
    <row r="4" spans="1:11" ht="43.5" customHeight="1">
      <c r="A4" s="501" t="s">
        <v>164</v>
      </c>
      <c r="B4" s="503" t="s">
        <v>17</v>
      </c>
      <c r="C4" s="482" t="s">
        <v>581</v>
      </c>
      <c r="D4" s="482" t="s">
        <v>582</v>
      </c>
      <c r="E4" s="484" t="s">
        <v>578</v>
      </c>
      <c r="F4" s="482" t="s">
        <v>583</v>
      </c>
      <c r="G4" s="503" t="s">
        <v>334</v>
      </c>
      <c r="H4" s="503"/>
      <c r="I4" s="503"/>
      <c r="J4" s="503"/>
    </row>
    <row r="5" spans="1:11" ht="86.25" customHeight="1">
      <c r="A5" s="501"/>
      <c r="B5" s="503"/>
      <c r="C5" s="483"/>
      <c r="D5" s="483"/>
      <c r="E5" s="485"/>
      <c r="F5" s="483"/>
      <c r="G5" s="405" t="s">
        <v>127</v>
      </c>
      <c r="H5" s="405" t="s">
        <v>128</v>
      </c>
      <c r="I5" s="405" t="s">
        <v>129</v>
      </c>
      <c r="J5" s="405" t="s">
        <v>63</v>
      </c>
    </row>
    <row r="6" spans="1:11" ht="51.75" customHeight="1">
      <c r="A6" s="401">
        <v>1</v>
      </c>
      <c r="B6" s="403">
        <v>2</v>
      </c>
      <c r="C6" s="403">
        <v>3</v>
      </c>
      <c r="D6" s="403">
        <v>4</v>
      </c>
      <c r="E6" s="403">
        <v>5</v>
      </c>
      <c r="F6" s="403">
        <v>6</v>
      </c>
      <c r="G6" s="403">
        <v>7</v>
      </c>
      <c r="H6" s="403">
        <v>8</v>
      </c>
      <c r="I6" s="403">
        <v>9</v>
      </c>
      <c r="J6" s="403">
        <v>10</v>
      </c>
    </row>
    <row r="7" spans="1:11" s="411" customFormat="1" ht="56.25" customHeight="1">
      <c r="A7" s="217" t="s">
        <v>73</v>
      </c>
      <c r="B7" s="218">
        <v>4000</v>
      </c>
      <c r="C7" s="687">
        <f>SUM(C8:C13)</f>
        <v>672</v>
      </c>
      <c r="D7" s="687">
        <f t="shared" ref="D7:E7" si="0">SUM(D8:D13)</f>
        <v>2100</v>
      </c>
      <c r="E7" s="687">
        <f t="shared" si="0"/>
        <v>2275</v>
      </c>
      <c r="F7" s="101">
        <f>SUM(G7:J7)</f>
        <v>260</v>
      </c>
      <c r="G7" s="687">
        <f t="shared" ref="G7" si="1">SUM(G8:G13)</f>
        <v>20</v>
      </c>
      <c r="H7" s="687">
        <f t="shared" ref="H7" si="2">SUM(H8:H13)</f>
        <v>92</v>
      </c>
      <c r="I7" s="687">
        <f t="shared" ref="I7" si="3">SUM(I8:I13)</f>
        <v>128</v>
      </c>
      <c r="J7" s="687">
        <f t="shared" ref="J7" si="4">SUM(J8:J13)</f>
        <v>20</v>
      </c>
    </row>
    <row r="8" spans="1:11" ht="49.5" customHeight="1">
      <c r="A8" s="417" t="s">
        <v>1</v>
      </c>
      <c r="B8" s="219" t="s">
        <v>148</v>
      </c>
      <c r="C8" s="316">
        <v>0</v>
      </c>
      <c r="D8" s="72">
        <v>0</v>
      </c>
      <c r="E8" s="72">
        <v>0</v>
      </c>
      <c r="F8" s="72">
        <f>SUM(G8:J8)</f>
        <v>0</v>
      </c>
      <c r="G8" s="72">
        <v>0</v>
      </c>
      <c r="H8" s="72">
        <v>0</v>
      </c>
      <c r="I8" s="72">
        <v>0</v>
      </c>
      <c r="J8" s="72">
        <v>0</v>
      </c>
    </row>
    <row r="9" spans="1:11" ht="49.5" customHeight="1">
      <c r="A9" s="417" t="s">
        <v>2</v>
      </c>
      <c r="B9" s="219">
        <v>4020</v>
      </c>
      <c r="C9" s="72">
        <f>'Розшифровка кап '!C8</f>
        <v>469</v>
      </c>
      <c r="D9" s="72">
        <f>'Розшифровка кап '!D8</f>
        <v>2000</v>
      </c>
      <c r="E9" s="72">
        <f>'Розшифровка кап '!E8</f>
        <v>2175</v>
      </c>
      <c r="F9" s="72">
        <f>SUM(G9:J9)</f>
        <v>180</v>
      </c>
      <c r="G9" s="72">
        <f>'Розшифровка кап '!G8</f>
        <v>0</v>
      </c>
      <c r="H9" s="72">
        <f>'Розшифровка кап '!H8</f>
        <v>72</v>
      </c>
      <c r="I9" s="72">
        <f>'Розшифровка кап '!I8</f>
        <v>108</v>
      </c>
      <c r="J9" s="72">
        <f>'Розшифровка кап '!J8</f>
        <v>0</v>
      </c>
    </row>
    <row r="10" spans="1:11" ht="63" customHeight="1">
      <c r="A10" s="417" t="s">
        <v>27</v>
      </c>
      <c r="B10" s="219">
        <v>4030</v>
      </c>
      <c r="C10" s="72">
        <f>'Розшифровка кап '!C20</f>
        <v>138</v>
      </c>
      <c r="D10" s="72">
        <f>'Розшифровка кап '!D20</f>
        <v>100</v>
      </c>
      <c r="E10" s="72">
        <f>'Розшифровка кап '!E20</f>
        <v>100</v>
      </c>
      <c r="F10" s="72">
        <f>SUM(G10:J10)</f>
        <v>80</v>
      </c>
      <c r="G10" s="72">
        <f>'Розшифровка кап '!G20</f>
        <v>20</v>
      </c>
      <c r="H10" s="72">
        <f>'Розшифровка кап '!H20</f>
        <v>20</v>
      </c>
      <c r="I10" s="72">
        <f>'Розшифровка кап '!I20</f>
        <v>20</v>
      </c>
      <c r="J10" s="72">
        <f>'Розшифровка кап '!J20</f>
        <v>20</v>
      </c>
    </row>
    <row r="11" spans="1:11" ht="51" customHeight="1">
      <c r="A11" s="417" t="s">
        <v>3</v>
      </c>
      <c r="B11" s="219">
        <v>4040</v>
      </c>
      <c r="C11" s="72">
        <f>'Розшифровка кап '!C44</f>
        <v>0</v>
      </c>
      <c r="D11" s="72">
        <f>'Розшифровка кап '!D44</f>
        <v>0</v>
      </c>
      <c r="E11" s="72">
        <f>'Розшифровка кап '!E44</f>
        <v>0</v>
      </c>
      <c r="F11" s="72">
        <f t="shared" ref="F11:F13" si="5">SUM(G11:J11)</f>
        <v>0</v>
      </c>
      <c r="G11" s="72">
        <f>'Розшифровка кап '!G44</f>
        <v>0</v>
      </c>
      <c r="H11" s="72">
        <f>'Розшифровка кап '!H44</f>
        <v>0</v>
      </c>
      <c r="I11" s="72">
        <f>'Розшифровка кап '!I44</f>
        <v>0</v>
      </c>
      <c r="J11" s="72">
        <f>'Розшифровка кап '!J44</f>
        <v>0</v>
      </c>
    </row>
    <row r="12" spans="1:11" ht="57" customHeight="1">
      <c r="A12" s="417" t="s">
        <v>59</v>
      </c>
      <c r="B12" s="219">
        <v>4050</v>
      </c>
      <c r="C12" s="72">
        <f>'Розшифровка кап '!C46</f>
        <v>65</v>
      </c>
      <c r="D12" s="72">
        <f>'Розшифровка кап '!D46</f>
        <v>0</v>
      </c>
      <c r="E12" s="72">
        <f>'Розшифровка кап '!E46</f>
        <v>0</v>
      </c>
      <c r="F12" s="72">
        <f t="shared" si="5"/>
        <v>0</v>
      </c>
      <c r="G12" s="72">
        <f>'Розшифровка кап '!G46</f>
        <v>0</v>
      </c>
      <c r="H12" s="72">
        <f>'Розшифровка кап '!H46</f>
        <v>0</v>
      </c>
      <c r="I12" s="72">
        <f>'Розшифровка кап '!I46</f>
        <v>0</v>
      </c>
      <c r="J12" s="72">
        <f>'Розшифровка кап '!J46</f>
        <v>0</v>
      </c>
    </row>
    <row r="13" spans="1:11" ht="51" customHeight="1">
      <c r="A13" s="417" t="s">
        <v>270</v>
      </c>
      <c r="B13" s="219">
        <v>4060</v>
      </c>
      <c r="C13" s="316">
        <v>0</v>
      </c>
      <c r="D13" s="72">
        <v>0</v>
      </c>
      <c r="E13" s="72">
        <v>0</v>
      </c>
      <c r="F13" s="72">
        <f t="shared" si="5"/>
        <v>0</v>
      </c>
      <c r="G13" s="72">
        <v>0</v>
      </c>
      <c r="H13" s="72">
        <v>0</v>
      </c>
      <c r="I13" s="72">
        <v>0</v>
      </c>
      <c r="J13" s="72">
        <v>0</v>
      </c>
    </row>
    <row r="14" spans="1:11" ht="20.100000000000001" customHeight="1">
      <c r="B14" s="21"/>
      <c r="C14" s="21"/>
      <c r="D14" s="21"/>
      <c r="E14" s="21"/>
      <c r="F14" s="220"/>
      <c r="G14" s="220"/>
      <c r="H14" s="220"/>
      <c r="I14" s="220"/>
      <c r="J14" s="220"/>
    </row>
    <row r="15" spans="1:11" ht="20.100000000000001" customHeight="1">
      <c r="B15" s="21"/>
      <c r="C15" s="21"/>
      <c r="D15" s="21"/>
      <c r="E15" s="21"/>
      <c r="F15" s="220"/>
      <c r="G15" s="220"/>
      <c r="H15" s="220"/>
      <c r="I15" s="220"/>
      <c r="J15" s="220"/>
    </row>
    <row r="16" spans="1:11" s="24" customFormat="1" ht="20.100000000000001" customHeight="1">
      <c r="A16" s="424"/>
      <c r="C16" s="21"/>
      <c r="D16" s="21"/>
      <c r="E16" s="21"/>
      <c r="F16" s="21"/>
      <c r="G16" s="21"/>
      <c r="H16" s="21"/>
      <c r="I16" s="21"/>
      <c r="J16" s="21"/>
      <c r="K16" s="21"/>
    </row>
    <row r="17" spans="1:10" ht="39" customHeight="1">
      <c r="A17" s="147" t="s">
        <v>501</v>
      </c>
      <c r="B17" s="164"/>
      <c r="C17" s="509" t="s">
        <v>86</v>
      </c>
      <c r="D17" s="510"/>
      <c r="E17" s="510"/>
      <c r="F17" s="510"/>
      <c r="G17" s="165"/>
      <c r="H17" s="468" t="s">
        <v>528</v>
      </c>
      <c r="I17" s="468"/>
      <c r="J17" s="468"/>
    </row>
    <row r="18" spans="1:10" s="24" customFormat="1" ht="46.5" customHeight="1">
      <c r="A18" s="410" t="s">
        <v>366</v>
      </c>
      <c r="B18" s="21"/>
      <c r="C18" s="504" t="s">
        <v>69</v>
      </c>
      <c r="D18" s="504"/>
      <c r="E18" s="504"/>
      <c r="F18" s="504"/>
      <c r="G18" s="166"/>
      <c r="H18" s="540" t="s">
        <v>529</v>
      </c>
      <c r="I18" s="540"/>
      <c r="J18" s="540"/>
    </row>
    <row r="19" spans="1:10">
      <c r="A19" s="22"/>
    </row>
    <row r="20" spans="1:10">
      <c r="A20" s="22"/>
    </row>
    <row r="21" spans="1:10">
      <c r="A21" s="22"/>
    </row>
    <row r="22" spans="1:10">
      <c r="A22" s="22"/>
    </row>
    <row r="23" spans="1:10">
      <c r="A23" s="22"/>
    </row>
    <row r="24" spans="1:10">
      <c r="A24" s="22"/>
    </row>
    <row r="25" spans="1:10">
      <c r="A25" s="22"/>
    </row>
    <row r="26" spans="1:10">
      <c r="A26" s="22"/>
    </row>
    <row r="27" spans="1:10">
      <c r="A27" s="22"/>
    </row>
    <row r="28" spans="1:10">
      <c r="A28" s="22"/>
    </row>
    <row r="29" spans="1:10">
      <c r="A29" s="22"/>
    </row>
    <row r="30" spans="1:10">
      <c r="A30" s="22"/>
    </row>
    <row r="31" spans="1:10">
      <c r="A31" s="22"/>
    </row>
    <row r="32" spans="1:10">
      <c r="A32" s="22"/>
    </row>
    <row r="33" spans="1:1">
      <c r="A33" s="22"/>
    </row>
    <row r="34" spans="1:1">
      <c r="A34" s="22"/>
    </row>
    <row r="35" spans="1:1">
      <c r="A35" s="22"/>
    </row>
    <row r="36" spans="1:1">
      <c r="A36" s="22"/>
    </row>
    <row r="37" spans="1:1">
      <c r="A37" s="22"/>
    </row>
    <row r="38" spans="1:1">
      <c r="A38" s="22"/>
    </row>
    <row r="39" spans="1:1">
      <c r="A39" s="22"/>
    </row>
    <row r="40" spans="1:1">
      <c r="A40" s="22"/>
    </row>
    <row r="41" spans="1:1">
      <c r="A41" s="22"/>
    </row>
    <row r="42" spans="1:1">
      <c r="A42" s="22"/>
    </row>
    <row r="43" spans="1:1">
      <c r="A43" s="22"/>
    </row>
    <row r="44" spans="1:1">
      <c r="A44" s="22"/>
    </row>
    <row r="45" spans="1:1">
      <c r="A45" s="22"/>
    </row>
    <row r="46" spans="1:1">
      <c r="A46" s="22"/>
    </row>
    <row r="47" spans="1:1">
      <c r="A47" s="22"/>
    </row>
    <row r="48" spans="1:1">
      <c r="A48" s="22"/>
    </row>
    <row r="49" spans="1:1">
      <c r="A49" s="22"/>
    </row>
    <row r="50" spans="1:1">
      <c r="A50" s="22"/>
    </row>
    <row r="51" spans="1:1">
      <c r="A51" s="22"/>
    </row>
    <row r="52" spans="1:1">
      <c r="A52" s="22"/>
    </row>
    <row r="53" spans="1:1">
      <c r="A53" s="22"/>
    </row>
    <row r="54" spans="1:1">
      <c r="A54" s="22"/>
    </row>
    <row r="55" spans="1:1">
      <c r="A55" s="22"/>
    </row>
    <row r="56" spans="1:1">
      <c r="A56" s="22"/>
    </row>
    <row r="57" spans="1:1">
      <c r="A57" s="22"/>
    </row>
    <row r="58" spans="1:1">
      <c r="A58" s="22"/>
    </row>
    <row r="59" spans="1:1">
      <c r="A59" s="22"/>
    </row>
    <row r="60" spans="1:1">
      <c r="A60" s="22"/>
    </row>
    <row r="61" spans="1:1">
      <c r="A61" s="22"/>
    </row>
    <row r="62" spans="1:1">
      <c r="A62" s="22"/>
    </row>
    <row r="63" spans="1:1">
      <c r="A63" s="22"/>
    </row>
    <row r="64" spans="1:1">
      <c r="A64" s="22"/>
    </row>
    <row r="65" spans="1:1">
      <c r="A65" s="22"/>
    </row>
    <row r="66" spans="1:1">
      <c r="A66" s="22"/>
    </row>
    <row r="67" spans="1:1">
      <c r="A67" s="22"/>
    </row>
    <row r="68" spans="1:1">
      <c r="A68" s="22"/>
    </row>
    <row r="69" spans="1:1">
      <c r="A69" s="22"/>
    </row>
    <row r="70" spans="1:1">
      <c r="A70" s="22"/>
    </row>
    <row r="71" spans="1:1">
      <c r="A71" s="22"/>
    </row>
    <row r="72" spans="1:1">
      <c r="A72" s="22"/>
    </row>
    <row r="73" spans="1:1">
      <c r="A73" s="22"/>
    </row>
    <row r="74" spans="1:1">
      <c r="A74" s="22"/>
    </row>
    <row r="75" spans="1:1">
      <c r="A75" s="22"/>
    </row>
    <row r="76" spans="1:1">
      <c r="A76" s="22"/>
    </row>
    <row r="77" spans="1:1">
      <c r="A77" s="22"/>
    </row>
    <row r="78" spans="1:1">
      <c r="A78" s="22"/>
    </row>
    <row r="79" spans="1:1">
      <c r="A79" s="22"/>
    </row>
    <row r="80" spans="1:1">
      <c r="A80" s="22"/>
    </row>
    <row r="81" spans="1:1">
      <c r="A81" s="22"/>
    </row>
    <row r="82" spans="1:1">
      <c r="A82" s="22"/>
    </row>
    <row r="83" spans="1:1">
      <c r="A83" s="22"/>
    </row>
    <row r="84" spans="1:1">
      <c r="A84" s="22"/>
    </row>
    <row r="85" spans="1:1">
      <c r="A85" s="22"/>
    </row>
    <row r="86" spans="1:1">
      <c r="A86" s="22"/>
    </row>
    <row r="87" spans="1:1">
      <c r="A87" s="22"/>
    </row>
    <row r="88" spans="1:1">
      <c r="A88" s="22"/>
    </row>
    <row r="89" spans="1:1">
      <c r="A89" s="22"/>
    </row>
    <row r="90" spans="1:1">
      <c r="A90" s="22"/>
    </row>
    <row r="91" spans="1:1">
      <c r="A91" s="22"/>
    </row>
    <row r="92" spans="1:1">
      <c r="A92" s="22"/>
    </row>
    <row r="93" spans="1:1">
      <c r="A93" s="22"/>
    </row>
    <row r="94" spans="1:1">
      <c r="A94" s="22"/>
    </row>
    <row r="95" spans="1:1">
      <c r="A95" s="22"/>
    </row>
    <row r="96" spans="1:1">
      <c r="A96" s="22"/>
    </row>
    <row r="97" spans="1:1">
      <c r="A97" s="22"/>
    </row>
    <row r="98" spans="1:1">
      <c r="A98" s="22"/>
    </row>
    <row r="99" spans="1:1">
      <c r="A99" s="22"/>
    </row>
    <row r="100" spans="1:1">
      <c r="A100" s="22"/>
    </row>
    <row r="101" spans="1:1">
      <c r="A101" s="22"/>
    </row>
    <row r="102" spans="1:1">
      <c r="A102" s="22"/>
    </row>
    <row r="103" spans="1:1">
      <c r="A103" s="22"/>
    </row>
    <row r="104" spans="1:1">
      <c r="A104" s="22"/>
    </row>
    <row r="105" spans="1:1">
      <c r="A105" s="22"/>
    </row>
    <row r="106" spans="1:1">
      <c r="A106" s="22"/>
    </row>
    <row r="107" spans="1:1">
      <c r="A107" s="22"/>
    </row>
    <row r="108" spans="1:1">
      <c r="A108" s="22"/>
    </row>
    <row r="109" spans="1:1">
      <c r="A109" s="22"/>
    </row>
    <row r="110" spans="1:1">
      <c r="A110" s="22"/>
    </row>
    <row r="111" spans="1:1">
      <c r="A111" s="22"/>
    </row>
    <row r="112" spans="1:1">
      <c r="A112" s="22"/>
    </row>
    <row r="113" spans="1:1">
      <c r="A113" s="22"/>
    </row>
    <row r="114" spans="1:1">
      <c r="A114" s="22"/>
    </row>
    <row r="115" spans="1:1">
      <c r="A115" s="22"/>
    </row>
    <row r="116" spans="1:1">
      <c r="A116" s="22"/>
    </row>
    <row r="117" spans="1:1">
      <c r="A117" s="22"/>
    </row>
    <row r="118" spans="1:1">
      <c r="A118" s="22"/>
    </row>
    <row r="119" spans="1:1">
      <c r="A119" s="22"/>
    </row>
    <row r="120" spans="1:1">
      <c r="A120" s="22"/>
    </row>
    <row r="121" spans="1:1">
      <c r="A121" s="22"/>
    </row>
    <row r="122" spans="1:1">
      <c r="A122" s="22"/>
    </row>
    <row r="123" spans="1:1">
      <c r="A123" s="22"/>
    </row>
    <row r="124" spans="1:1">
      <c r="A124" s="22"/>
    </row>
    <row r="125" spans="1:1">
      <c r="A125" s="22"/>
    </row>
    <row r="126" spans="1:1">
      <c r="A126" s="22"/>
    </row>
    <row r="127" spans="1:1">
      <c r="A127" s="22"/>
    </row>
    <row r="128" spans="1:1">
      <c r="A128" s="22"/>
    </row>
    <row r="129" spans="1:1">
      <c r="A129" s="22"/>
    </row>
    <row r="130" spans="1:1">
      <c r="A130" s="22"/>
    </row>
    <row r="131" spans="1:1">
      <c r="A131" s="22"/>
    </row>
    <row r="132" spans="1:1">
      <c r="A132" s="22"/>
    </row>
    <row r="133" spans="1:1">
      <c r="A133" s="22"/>
    </row>
    <row r="134" spans="1:1">
      <c r="A134" s="22"/>
    </row>
    <row r="135" spans="1:1">
      <c r="A135" s="22"/>
    </row>
    <row r="136" spans="1:1">
      <c r="A136" s="22"/>
    </row>
    <row r="137" spans="1:1">
      <c r="A137" s="22"/>
    </row>
    <row r="138" spans="1:1">
      <c r="A138" s="22"/>
    </row>
    <row r="139" spans="1:1">
      <c r="A139" s="22"/>
    </row>
    <row r="140" spans="1:1">
      <c r="A140" s="22"/>
    </row>
    <row r="141" spans="1:1">
      <c r="A141" s="22"/>
    </row>
    <row r="142" spans="1:1">
      <c r="A142" s="22"/>
    </row>
    <row r="143" spans="1:1">
      <c r="A143" s="22"/>
    </row>
    <row r="144" spans="1:1">
      <c r="A144" s="22"/>
    </row>
    <row r="145" spans="1:1">
      <c r="A145" s="22"/>
    </row>
    <row r="146" spans="1:1">
      <c r="A146" s="22"/>
    </row>
    <row r="147" spans="1:1">
      <c r="A147" s="22"/>
    </row>
    <row r="148" spans="1:1">
      <c r="A148" s="22"/>
    </row>
    <row r="149" spans="1:1">
      <c r="A149" s="22"/>
    </row>
    <row r="150" spans="1:1">
      <c r="A150" s="22"/>
    </row>
    <row r="151" spans="1:1">
      <c r="A151" s="22"/>
    </row>
    <row r="152" spans="1:1">
      <c r="A152" s="22"/>
    </row>
    <row r="153" spans="1:1">
      <c r="A153" s="22"/>
    </row>
    <row r="154" spans="1:1">
      <c r="A154" s="22"/>
    </row>
    <row r="155" spans="1:1">
      <c r="A155" s="22"/>
    </row>
    <row r="156" spans="1:1">
      <c r="A156" s="22"/>
    </row>
    <row r="157" spans="1:1">
      <c r="A157" s="22"/>
    </row>
    <row r="158" spans="1:1">
      <c r="A158" s="22"/>
    </row>
    <row r="159" spans="1:1">
      <c r="A159" s="22"/>
    </row>
    <row r="160" spans="1:1">
      <c r="A160" s="22"/>
    </row>
    <row r="161" spans="1:1">
      <c r="A161" s="22"/>
    </row>
    <row r="162" spans="1:1">
      <c r="A162" s="22"/>
    </row>
    <row r="163" spans="1:1">
      <c r="A163" s="22"/>
    </row>
    <row r="164" spans="1:1">
      <c r="A164" s="22"/>
    </row>
    <row r="165" spans="1:1">
      <c r="A165" s="22"/>
    </row>
    <row r="166" spans="1:1">
      <c r="A166" s="22"/>
    </row>
    <row r="167" spans="1:1">
      <c r="A167" s="22"/>
    </row>
    <row r="168" spans="1:1">
      <c r="A168" s="22"/>
    </row>
    <row r="169" spans="1:1">
      <c r="A169" s="22"/>
    </row>
    <row r="170" spans="1:1">
      <c r="A170" s="22"/>
    </row>
    <row r="171" spans="1:1">
      <c r="A171" s="22"/>
    </row>
    <row r="172" spans="1:1">
      <c r="A172" s="22"/>
    </row>
    <row r="173" spans="1:1">
      <c r="A173" s="22"/>
    </row>
    <row r="174" spans="1:1">
      <c r="A174" s="22"/>
    </row>
    <row r="175" spans="1:1">
      <c r="A175" s="22"/>
    </row>
    <row r="176" spans="1:1">
      <c r="A176" s="22"/>
    </row>
    <row r="177" spans="1:1">
      <c r="A177" s="22"/>
    </row>
    <row r="178" spans="1:1">
      <c r="A178" s="22"/>
    </row>
    <row r="179" spans="1:1">
      <c r="A179" s="22"/>
    </row>
    <row r="180" spans="1:1">
      <c r="A180" s="22"/>
    </row>
    <row r="181" spans="1:1">
      <c r="A181" s="22"/>
    </row>
    <row r="182" spans="1:1">
      <c r="A182" s="22"/>
    </row>
    <row r="183" spans="1:1">
      <c r="A183" s="22"/>
    </row>
    <row r="184" spans="1:1">
      <c r="A184" s="22"/>
    </row>
  </sheetData>
  <mergeCells count="13">
    <mergeCell ref="C17:F17"/>
    <mergeCell ref="H17:J17"/>
    <mergeCell ref="C18:F18"/>
    <mergeCell ref="H18:J18"/>
    <mergeCell ref="A4:A5"/>
    <mergeCell ref="A2:J2"/>
    <mergeCell ref="B4:B5"/>
    <mergeCell ref="C4:C5"/>
    <mergeCell ref="D4:D5"/>
    <mergeCell ref="A3:J3"/>
    <mergeCell ref="F4:F5"/>
    <mergeCell ref="G4:J4"/>
    <mergeCell ref="E4:E5"/>
  </mergeCells>
  <phoneticPr fontId="0" type="noConversion"/>
  <printOptions horizontalCentered="1"/>
  <pageMargins left="0.59055118110236227" right="0.59055118110236227" top="0.98425196850393704" bottom="0.59055118110236227" header="0" footer="0"/>
  <pageSetup paperSize="9" scale="56" firstPageNumber="9" orientation="landscape" useFirstPageNumber="1" r:id="rId1"/>
  <headerFooter alignWithMargins="0"/>
  <ignoredErrors>
    <ignoredError sqref="B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O274"/>
  <sheetViews>
    <sheetView view="pageBreakPreview" zoomScale="60" workbookViewId="0">
      <selection activeCell="U7" sqref="U7"/>
    </sheetView>
  </sheetViews>
  <sheetFormatPr defaultRowHeight="20.25"/>
  <cols>
    <col min="1" max="1" width="60.28515625" style="3" customWidth="1"/>
    <col min="2" max="2" width="12" style="410" customWidth="1"/>
    <col min="3" max="3" width="16.140625" style="399" customWidth="1"/>
    <col min="4" max="4" width="17.7109375" style="399" customWidth="1"/>
    <col min="5" max="5" width="17.28515625" style="399" customWidth="1"/>
    <col min="6" max="6" width="16" style="399" customWidth="1"/>
    <col min="7" max="7" width="16.28515625" style="21" customWidth="1"/>
    <col min="8" max="8" width="16.85546875" style="21" customWidth="1"/>
    <col min="9" max="9" width="16.140625" style="21" customWidth="1"/>
    <col min="10" max="10" width="16.42578125" style="21" customWidth="1"/>
    <col min="11" max="16384" width="9.140625" style="3"/>
  </cols>
  <sheetData>
    <row r="2" spans="1:11" ht="33.75" customHeight="1">
      <c r="A2" s="511" t="s">
        <v>438</v>
      </c>
      <c r="B2" s="511"/>
      <c r="C2" s="511"/>
      <c r="D2" s="511"/>
      <c r="E2" s="511"/>
      <c r="F2" s="511"/>
      <c r="G2" s="511"/>
      <c r="H2" s="511"/>
    </row>
    <row r="3" spans="1:11" ht="28.5" customHeight="1">
      <c r="A3" s="397"/>
      <c r="B3" s="41"/>
      <c r="C3" s="404"/>
      <c r="D3" s="404"/>
      <c r="E3" s="404"/>
      <c r="F3" s="420"/>
      <c r="G3" s="404"/>
      <c r="H3" s="404"/>
      <c r="I3" s="548" t="s">
        <v>320</v>
      </c>
      <c r="J3" s="548"/>
    </row>
    <row r="4" spans="1:11" ht="41.25" customHeight="1">
      <c r="A4" s="488" t="s">
        <v>164</v>
      </c>
      <c r="B4" s="490" t="s">
        <v>17</v>
      </c>
      <c r="C4" s="482" t="s">
        <v>581</v>
      </c>
      <c r="D4" s="482" t="s">
        <v>582</v>
      </c>
      <c r="E4" s="484" t="s">
        <v>578</v>
      </c>
      <c r="F4" s="482" t="s">
        <v>583</v>
      </c>
      <c r="G4" s="544" t="s">
        <v>334</v>
      </c>
      <c r="H4" s="545"/>
      <c r="I4" s="545"/>
      <c r="J4" s="546"/>
    </row>
    <row r="5" spans="1:11" ht="63" customHeight="1">
      <c r="A5" s="489"/>
      <c r="B5" s="491"/>
      <c r="C5" s="483"/>
      <c r="D5" s="483"/>
      <c r="E5" s="485"/>
      <c r="F5" s="483"/>
      <c r="G5" s="405" t="s">
        <v>127</v>
      </c>
      <c r="H5" s="405" t="s">
        <v>128</v>
      </c>
      <c r="I5" s="405" t="s">
        <v>129</v>
      </c>
      <c r="J5" s="405" t="s">
        <v>63</v>
      </c>
    </row>
    <row r="6" spans="1:11" ht="23.25" customHeight="1">
      <c r="A6" s="428">
        <v>1</v>
      </c>
      <c r="B6" s="415">
        <v>2</v>
      </c>
      <c r="C6" s="403">
        <v>3</v>
      </c>
      <c r="D6" s="403">
        <v>4</v>
      </c>
      <c r="E6" s="403">
        <v>5</v>
      </c>
      <c r="F6" s="403">
        <v>6</v>
      </c>
      <c r="G6" s="403">
        <v>7</v>
      </c>
      <c r="H6" s="403">
        <v>8</v>
      </c>
      <c r="I6" s="401">
        <v>9</v>
      </c>
      <c r="J6" s="401">
        <v>10</v>
      </c>
    </row>
    <row r="7" spans="1:11" ht="44.25" customHeight="1">
      <c r="A7" s="111" t="s">
        <v>73</v>
      </c>
      <c r="B7" s="416">
        <v>4000</v>
      </c>
      <c r="C7" s="362">
        <f>SUM(C8,C20,C44,C46)</f>
        <v>672</v>
      </c>
      <c r="D7" s="362">
        <f t="shared" ref="D7:J7" si="0">SUM(D8,D20,D44,D46)</f>
        <v>2100</v>
      </c>
      <c r="E7" s="362">
        <f t="shared" si="0"/>
        <v>2275</v>
      </c>
      <c r="F7" s="362">
        <f>SUM(G7:J7)</f>
        <v>260</v>
      </c>
      <c r="G7" s="362">
        <f t="shared" si="0"/>
        <v>20</v>
      </c>
      <c r="H7" s="362">
        <f t="shared" si="0"/>
        <v>92</v>
      </c>
      <c r="I7" s="362">
        <f t="shared" si="0"/>
        <v>128</v>
      </c>
      <c r="J7" s="362">
        <f t="shared" si="0"/>
        <v>20</v>
      </c>
      <c r="K7" s="21"/>
    </row>
    <row r="8" spans="1:11" s="19" customFormat="1" ht="27" customHeight="1">
      <c r="A8" s="111" t="s">
        <v>2</v>
      </c>
      <c r="B8" s="178">
        <v>4020</v>
      </c>
      <c r="C8" s="362">
        <f>SUM(C9:C19)</f>
        <v>469</v>
      </c>
      <c r="D8" s="362">
        <f>SUM(D9:D19)</f>
        <v>2000</v>
      </c>
      <c r="E8" s="362">
        <f>SUM(E9:E19)</f>
        <v>2175</v>
      </c>
      <c r="F8" s="362">
        <f t="shared" ref="F8:F47" si="1">SUM(G8:J8)</f>
        <v>180</v>
      </c>
      <c r="G8" s="362">
        <f>SUM(G9:G19)</f>
        <v>0</v>
      </c>
      <c r="H8" s="362">
        <f>SUM(H9:H19)</f>
        <v>72</v>
      </c>
      <c r="I8" s="362">
        <f>SUM(I9:I19)</f>
        <v>108</v>
      </c>
      <c r="J8" s="362">
        <f>SUM(J9:J19)</f>
        <v>0</v>
      </c>
    </row>
    <row r="9" spans="1:11" s="19" customFormat="1" ht="27" customHeight="1">
      <c r="A9" s="251" t="s">
        <v>631</v>
      </c>
      <c r="B9" s="336"/>
      <c r="C9" s="337">
        <v>0</v>
      </c>
      <c r="D9" s="335">
        <v>1810</v>
      </c>
      <c r="E9" s="335">
        <v>1810</v>
      </c>
      <c r="F9" s="413">
        <f t="shared" si="1"/>
        <v>0</v>
      </c>
      <c r="G9" s="337"/>
      <c r="H9" s="337"/>
      <c r="I9" s="337"/>
      <c r="J9" s="337"/>
    </row>
    <row r="10" spans="1:11" s="19" customFormat="1" ht="27" customHeight="1">
      <c r="A10" s="251" t="s">
        <v>632</v>
      </c>
      <c r="B10" s="336"/>
      <c r="C10" s="337">
        <v>0</v>
      </c>
      <c r="D10" s="335">
        <v>190</v>
      </c>
      <c r="E10" s="335">
        <v>193</v>
      </c>
      <c r="F10" s="413">
        <f t="shared" si="1"/>
        <v>0</v>
      </c>
      <c r="G10" s="337"/>
      <c r="H10" s="337"/>
      <c r="I10" s="337"/>
      <c r="J10" s="337"/>
    </row>
    <row r="11" spans="1:11" s="19" customFormat="1" ht="27" customHeight="1">
      <c r="A11" s="251" t="s">
        <v>612</v>
      </c>
      <c r="B11" s="178"/>
      <c r="C11" s="235">
        <v>100</v>
      </c>
      <c r="D11" s="362">
        <v>0</v>
      </c>
      <c r="E11" s="335">
        <v>100</v>
      </c>
      <c r="F11" s="413">
        <f t="shared" si="1"/>
        <v>144</v>
      </c>
      <c r="G11" s="362">
        <v>0</v>
      </c>
      <c r="H11" s="413">
        <v>72</v>
      </c>
      <c r="I11" s="413">
        <v>72</v>
      </c>
      <c r="J11" s="362">
        <v>0</v>
      </c>
    </row>
    <row r="12" spans="1:11" s="19" customFormat="1" ht="27" customHeight="1">
      <c r="A12" s="251" t="s">
        <v>534</v>
      </c>
      <c r="B12" s="178"/>
      <c r="C12" s="235">
        <v>216</v>
      </c>
      <c r="D12" s="362">
        <v>0</v>
      </c>
      <c r="E12" s="335">
        <v>0</v>
      </c>
      <c r="F12" s="413">
        <f t="shared" si="1"/>
        <v>0</v>
      </c>
      <c r="G12" s="362">
        <v>0</v>
      </c>
      <c r="H12" s="362">
        <v>0</v>
      </c>
      <c r="I12" s="362">
        <v>0</v>
      </c>
      <c r="J12" s="362">
        <v>0</v>
      </c>
    </row>
    <row r="13" spans="1:11" s="19" customFormat="1" ht="27" customHeight="1">
      <c r="A13" s="251" t="s">
        <v>535</v>
      </c>
      <c r="B13" s="178"/>
      <c r="C13" s="235">
        <v>59</v>
      </c>
      <c r="D13" s="362">
        <v>0</v>
      </c>
      <c r="E13" s="335">
        <v>0</v>
      </c>
      <c r="F13" s="413">
        <f t="shared" si="1"/>
        <v>0</v>
      </c>
      <c r="G13" s="362">
        <v>0</v>
      </c>
      <c r="H13" s="362">
        <v>0</v>
      </c>
      <c r="I13" s="362">
        <v>0</v>
      </c>
      <c r="J13" s="362">
        <v>0</v>
      </c>
    </row>
    <row r="14" spans="1:11" s="19" customFormat="1" ht="27" customHeight="1">
      <c r="A14" s="221" t="s">
        <v>522</v>
      </c>
      <c r="B14" s="222"/>
      <c r="C14" s="215">
        <v>0</v>
      </c>
      <c r="D14" s="215">
        <v>0</v>
      </c>
      <c r="E14" s="335">
        <v>0</v>
      </c>
      <c r="F14" s="413">
        <f t="shared" si="1"/>
        <v>0</v>
      </c>
      <c r="G14" s="223">
        <v>0</v>
      </c>
      <c r="H14" s="215">
        <v>0</v>
      </c>
      <c r="I14" s="223">
        <v>0</v>
      </c>
      <c r="J14" s="223">
        <v>0</v>
      </c>
    </row>
    <row r="15" spans="1:11" s="19" customFormat="1" ht="27" customHeight="1">
      <c r="A15" s="221" t="s">
        <v>561</v>
      </c>
      <c r="B15" s="222"/>
      <c r="C15" s="215">
        <v>24</v>
      </c>
      <c r="D15" s="215"/>
      <c r="E15" s="335">
        <v>0</v>
      </c>
      <c r="F15" s="413">
        <f t="shared" si="1"/>
        <v>0</v>
      </c>
      <c r="G15" s="223"/>
      <c r="H15" s="215"/>
      <c r="I15" s="223"/>
      <c r="J15" s="223"/>
    </row>
    <row r="16" spans="1:11" s="19" customFormat="1" ht="27" customHeight="1">
      <c r="A16" s="231" t="s">
        <v>521</v>
      </c>
      <c r="B16" s="178"/>
      <c r="C16" s="688">
        <v>70</v>
      </c>
      <c r="D16" s="362">
        <v>0</v>
      </c>
      <c r="E16" s="335">
        <v>0</v>
      </c>
      <c r="F16" s="413">
        <f t="shared" si="1"/>
        <v>0</v>
      </c>
      <c r="G16" s="362">
        <v>0</v>
      </c>
      <c r="H16" s="362">
        <v>0</v>
      </c>
      <c r="I16" s="362">
        <v>0</v>
      </c>
      <c r="J16" s="362">
        <v>0</v>
      </c>
    </row>
    <row r="17" spans="1:10" s="19" customFormat="1" ht="27" customHeight="1">
      <c r="A17" s="341" t="s">
        <v>613</v>
      </c>
      <c r="B17" s="178"/>
      <c r="C17" s="369">
        <v>0</v>
      </c>
      <c r="D17" s="362">
        <v>0</v>
      </c>
      <c r="E17" s="335">
        <v>46</v>
      </c>
      <c r="F17" s="413">
        <f t="shared" si="1"/>
        <v>0</v>
      </c>
      <c r="G17" s="362">
        <v>0</v>
      </c>
      <c r="H17" s="362">
        <v>0</v>
      </c>
      <c r="I17" s="362">
        <v>0</v>
      </c>
      <c r="J17" s="362">
        <v>0</v>
      </c>
    </row>
    <row r="18" spans="1:10" s="19" customFormat="1" ht="27" customHeight="1">
      <c r="A18" s="324" t="s">
        <v>614</v>
      </c>
      <c r="B18" s="178"/>
      <c r="C18" s="369">
        <v>0</v>
      </c>
      <c r="D18" s="362">
        <v>0</v>
      </c>
      <c r="E18" s="335">
        <v>26</v>
      </c>
      <c r="F18" s="413">
        <f t="shared" si="1"/>
        <v>0</v>
      </c>
      <c r="G18" s="362">
        <v>0</v>
      </c>
      <c r="H18" s="362">
        <v>0</v>
      </c>
      <c r="I18" s="362">
        <v>0</v>
      </c>
      <c r="J18" s="362">
        <v>0</v>
      </c>
    </row>
    <row r="19" spans="1:10" s="19" customFormat="1" ht="27" customHeight="1">
      <c r="A19" s="231" t="s">
        <v>626</v>
      </c>
      <c r="B19" s="178"/>
      <c r="C19" s="369">
        <v>0</v>
      </c>
      <c r="D19" s="362">
        <v>0</v>
      </c>
      <c r="E19" s="335">
        <v>0</v>
      </c>
      <c r="F19" s="413">
        <f t="shared" si="1"/>
        <v>36</v>
      </c>
      <c r="G19" s="362">
        <v>0</v>
      </c>
      <c r="H19" s="362">
        <v>0</v>
      </c>
      <c r="I19" s="413">
        <v>36</v>
      </c>
      <c r="J19" s="362">
        <v>0</v>
      </c>
    </row>
    <row r="20" spans="1:10" s="19" customFormat="1" ht="40.5" customHeight="1">
      <c r="A20" s="111" t="s">
        <v>27</v>
      </c>
      <c r="B20" s="178">
        <v>4030</v>
      </c>
      <c r="C20" s="362">
        <f>SUM(C21:C43)</f>
        <v>138</v>
      </c>
      <c r="D20" s="362">
        <f>SUM(D21:D43)</f>
        <v>100</v>
      </c>
      <c r="E20" s="362">
        <f t="shared" ref="E20:J20" si="2">SUM(E21:E43)</f>
        <v>100</v>
      </c>
      <c r="F20" s="362">
        <f t="shared" si="1"/>
        <v>80</v>
      </c>
      <c r="G20" s="362">
        <f t="shared" si="2"/>
        <v>20</v>
      </c>
      <c r="H20" s="362">
        <f t="shared" si="2"/>
        <v>20</v>
      </c>
      <c r="I20" s="362">
        <f t="shared" si="2"/>
        <v>20</v>
      </c>
      <c r="J20" s="362">
        <f t="shared" si="2"/>
        <v>20</v>
      </c>
    </row>
    <row r="21" spans="1:10" s="19" customFormat="1" ht="26.25" customHeight="1">
      <c r="A21" s="4" t="s">
        <v>567</v>
      </c>
      <c r="B21" s="178"/>
      <c r="C21" s="413">
        <v>6</v>
      </c>
      <c r="D21" s="413">
        <v>100</v>
      </c>
      <c r="E21" s="413">
        <v>23</v>
      </c>
      <c r="F21" s="413">
        <f t="shared" si="1"/>
        <v>80</v>
      </c>
      <c r="G21" s="413">
        <v>20</v>
      </c>
      <c r="H21" s="413">
        <v>20</v>
      </c>
      <c r="I21" s="413">
        <v>20</v>
      </c>
      <c r="J21" s="413">
        <v>20</v>
      </c>
    </row>
    <row r="22" spans="1:10" s="19" customFormat="1" ht="26.25" customHeight="1">
      <c r="A22" s="324" t="s">
        <v>615</v>
      </c>
      <c r="B22" s="326"/>
      <c r="C22" s="202">
        <v>0</v>
      </c>
      <c r="D22" s="202">
        <v>0</v>
      </c>
      <c r="E22" s="375">
        <v>12</v>
      </c>
      <c r="F22" s="413">
        <f t="shared" si="1"/>
        <v>0</v>
      </c>
      <c r="G22" s="362">
        <v>0</v>
      </c>
      <c r="H22" s="362">
        <v>0</v>
      </c>
      <c r="I22" s="362">
        <v>0</v>
      </c>
      <c r="J22" s="362">
        <v>0</v>
      </c>
    </row>
    <row r="23" spans="1:10" s="19" customFormat="1" ht="26.25" customHeight="1">
      <c r="A23" s="324" t="s">
        <v>616</v>
      </c>
      <c r="B23" s="326"/>
      <c r="C23" s="202">
        <v>0</v>
      </c>
      <c r="D23" s="202">
        <v>0</v>
      </c>
      <c r="E23" s="375">
        <v>4</v>
      </c>
      <c r="F23" s="413">
        <f t="shared" si="1"/>
        <v>0</v>
      </c>
      <c r="G23" s="362">
        <v>0</v>
      </c>
      <c r="H23" s="362">
        <v>0</v>
      </c>
      <c r="I23" s="362">
        <v>0</v>
      </c>
      <c r="J23" s="362">
        <v>0</v>
      </c>
    </row>
    <row r="24" spans="1:10" s="19" customFormat="1" ht="26.25" customHeight="1">
      <c r="A24" s="325" t="s">
        <v>617</v>
      </c>
      <c r="B24" s="326"/>
      <c r="C24" s="202">
        <v>0</v>
      </c>
      <c r="D24" s="202">
        <v>0</v>
      </c>
      <c r="E24" s="375">
        <v>4</v>
      </c>
      <c r="F24" s="413">
        <f t="shared" si="1"/>
        <v>0</v>
      </c>
      <c r="G24" s="362">
        <v>0</v>
      </c>
      <c r="H24" s="362">
        <v>0</v>
      </c>
      <c r="I24" s="362">
        <v>0</v>
      </c>
      <c r="J24" s="362">
        <v>0</v>
      </c>
    </row>
    <row r="25" spans="1:10" s="19" customFormat="1" ht="26.25" customHeight="1">
      <c r="A25" s="325" t="s">
        <v>618</v>
      </c>
      <c r="B25" s="326"/>
      <c r="C25" s="202">
        <v>0</v>
      </c>
      <c r="D25" s="202">
        <v>0</v>
      </c>
      <c r="E25" s="375">
        <v>1</v>
      </c>
      <c r="F25" s="413">
        <f t="shared" si="1"/>
        <v>0</v>
      </c>
      <c r="G25" s="362">
        <v>0</v>
      </c>
      <c r="H25" s="362">
        <v>0</v>
      </c>
      <c r="I25" s="362">
        <v>0</v>
      </c>
      <c r="J25" s="362">
        <v>0</v>
      </c>
    </row>
    <row r="26" spans="1:10" s="19" customFormat="1" ht="26.25" customHeight="1">
      <c r="A26" s="328" t="s">
        <v>619</v>
      </c>
      <c r="B26" s="326"/>
      <c r="C26" s="202">
        <v>0</v>
      </c>
      <c r="D26" s="202">
        <v>0</v>
      </c>
      <c r="E26" s="375">
        <v>13</v>
      </c>
      <c r="F26" s="413">
        <f t="shared" si="1"/>
        <v>0</v>
      </c>
      <c r="G26" s="362">
        <v>0</v>
      </c>
      <c r="H26" s="362">
        <v>0</v>
      </c>
      <c r="I26" s="362">
        <v>0</v>
      </c>
      <c r="J26" s="362">
        <v>0</v>
      </c>
    </row>
    <row r="27" spans="1:10" s="19" customFormat="1" ht="26.25" customHeight="1">
      <c r="A27" s="328" t="s">
        <v>620</v>
      </c>
      <c r="B27" s="178"/>
      <c r="C27" s="202">
        <v>0</v>
      </c>
      <c r="D27" s="202">
        <v>0</v>
      </c>
      <c r="E27" s="375">
        <v>6</v>
      </c>
      <c r="F27" s="413">
        <f t="shared" si="1"/>
        <v>0</v>
      </c>
      <c r="G27" s="362">
        <v>0</v>
      </c>
      <c r="H27" s="362">
        <v>0</v>
      </c>
      <c r="I27" s="362">
        <v>0</v>
      </c>
      <c r="J27" s="362">
        <v>0</v>
      </c>
    </row>
    <row r="28" spans="1:10" s="19" customFormat="1" ht="26.25" customHeight="1">
      <c r="A28" s="328" t="s">
        <v>621</v>
      </c>
      <c r="B28" s="326"/>
      <c r="C28" s="327"/>
      <c r="D28" s="327"/>
      <c r="E28" s="375">
        <v>2</v>
      </c>
      <c r="F28" s="413">
        <f t="shared" si="1"/>
        <v>0</v>
      </c>
      <c r="G28" s="327"/>
      <c r="H28" s="327"/>
      <c r="I28" s="327"/>
      <c r="J28" s="327"/>
    </row>
    <row r="29" spans="1:10" s="19" customFormat="1" ht="26.25" customHeight="1">
      <c r="A29" s="328" t="s">
        <v>622</v>
      </c>
      <c r="B29" s="224"/>
      <c r="C29" s="202">
        <v>0</v>
      </c>
      <c r="D29" s="202">
        <v>0</v>
      </c>
      <c r="E29" s="375">
        <v>7</v>
      </c>
      <c r="F29" s="413">
        <f t="shared" si="1"/>
        <v>0</v>
      </c>
      <c r="G29" s="225"/>
      <c r="H29" s="225"/>
      <c r="I29" s="225"/>
      <c r="J29" s="225"/>
    </row>
    <row r="30" spans="1:10" s="19" customFormat="1" ht="26.25" customHeight="1">
      <c r="A30" s="328" t="s">
        <v>623</v>
      </c>
      <c r="B30" s="224"/>
      <c r="C30" s="202">
        <v>0</v>
      </c>
      <c r="D30" s="202">
        <v>0</v>
      </c>
      <c r="E30" s="375">
        <v>15</v>
      </c>
      <c r="F30" s="413">
        <f t="shared" si="1"/>
        <v>0</v>
      </c>
      <c r="G30" s="225"/>
      <c r="H30" s="225"/>
      <c r="I30" s="225"/>
      <c r="J30" s="225"/>
    </row>
    <row r="31" spans="1:10" s="19" customFormat="1" ht="26.25" customHeight="1">
      <c r="A31" s="328" t="s">
        <v>624</v>
      </c>
      <c r="B31" s="224"/>
      <c r="C31" s="202">
        <v>0</v>
      </c>
      <c r="D31" s="202">
        <v>0</v>
      </c>
      <c r="E31" s="375">
        <v>5</v>
      </c>
      <c r="F31" s="413">
        <f t="shared" si="1"/>
        <v>0</v>
      </c>
      <c r="G31" s="225"/>
      <c r="H31" s="225"/>
      <c r="I31" s="225"/>
      <c r="J31" s="225"/>
    </row>
    <row r="32" spans="1:10" s="19" customFormat="1" ht="26.25" customHeight="1">
      <c r="A32" s="328" t="s">
        <v>625</v>
      </c>
      <c r="B32" s="224"/>
      <c r="C32" s="202">
        <v>0</v>
      </c>
      <c r="D32" s="202">
        <v>0</v>
      </c>
      <c r="E32" s="375">
        <v>8</v>
      </c>
      <c r="F32" s="413">
        <f t="shared" si="1"/>
        <v>0</v>
      </c>
      <c r="G32" s="225"/>
      <c r="H32" s="225"/>
      <c r="I32" s="225"/>
      <c r="J32" s="225"/>
    </row>
    <row r="33" spans="1:10" s="19" customFormat="1" ht="37.5">
      <c r="A33" s="237" t="s">
        <v>568</v>
      </c>
      <c r="B33" s="234"/>
      <c r="C33" s="389">
        <v>15</v>
      </c>
      <c r="D33" s="202">
        <v>0</v>
      </c>
      <c r="E33" s="202">
        <v>0</v>
      </c>
      <c r="F33" s="413">
        <f t="shared" si="1"/>
        <v>0</v>
      </c>
      <c r="G33" s="361"/>
      <c r="H33" s="361"/>
      <c r="I33" s="361"/>
      <c r="J33" s="361"/>
    </row>
    <row r="34" spans="1:10" s="19" customFormat="1" ht="26.25" customHeight="1">
      <c r="A34" s="236" t="s">
        <v>536</v>
      </c>
      <c r="B34" s="234"/>
      <c r="C34" s="389">
        <v>4</v>
      </c>
      <c r="D34" s="202">
        <v>0</v>
      </c>
      <c r="E34" s="202">
        <v>0</v>
      </c>
      <c r="F34" s="413">
        <f t="shared" si="1"/>
        <v>0</v>
      </c>
      <c r="G34" s="361"/>
      <c r="H34" s="361"/>
      <c r="I34" s="361"/>
      <c r="J34" s="361"/>
    </row>
    <row r="35" spans="1:10" s="19" customFormat="1" ht="26.25" customHeight="1">
      <c r="A35" s="236" t="s">
        <v>537</v>
      </c>
      <c r="B35" s="234"/>
      <c r="C35" s="389">
        <v>3</v>
      </c>
      <c r="D35" s="202">
        <v>0</v>
      </c>
      <c r="E35" s="202">
        <v>0</v>
      </c>
      <c r="F35" s="413">
        <f t="shared" si="1"/>
        <v>0</v>
      </c>
      <c r="G35" s="361"/>
      <c r="H35" s="361"/>
      <c r="I35" s="361"/>
      <c r="J35" s="361"/>
    </row>
    <row r="36" spans="1:10" s="19" customFormat="1" ht="26.25" customHeight="1">
      <c r="A36" s="236" t="s">
        <v>538</v>
      </c>
      <c r="B36" s="234"/>
      <c r="C36" s="235">
        <v>3</v>
      </c>
      <c r="D36" s="202">
        <v>0</v>
      </c>
      <c r="E36" s="202">
        <v>0</v>
      </c>
      <c r="F36" s="413">
        <f t="shared" si="1"/>
        <v>0</v>
      </c>
      <c r="G36" s="361"/>
      <c r="H36" s="361"/>
      <c r="I36" s="361"/>
      <c r="J36" s="361"/>
    </row>
    <row r="37" spans="1:10" s="19" customFormat="1" ht="26.25" customHeight="1">
      <c r="A37" s="236" t="s">
        <v>539</v>
      </c>
      <c r="B37" s="234"/>
      <c r="C37" s="235">
        <v>5</v>
      </c>
      <c r="D37" s="202">
        <v>0</v>
      </c>
      <c r="E37" s="202">
        <v>0</v>
      </c>
      <c r="F37" s="413">
        <f t="shared" si="1"/>
        <v>0</v>
      </c>
      <c r="G37" s="361"/>
      <c r="H37" s="361"/>
      <c r="I37" s="361"/>
      <c r="J37" s="361"/>
    </row>
    <row r="38" spans="1:10" s="19" customFormat="1" ht="26.25" customHeight="1">
      <c r="A38" s="236" t="s">
        <v>540</v>
      </c>
      <c r="B38" s="234"/>
      <c r="C38" s="235">
        <v>2</v>
      </c>
      <c r="D38" s="202">
        <v>0</v>
      </c>
      <c r="E38" s="202">
        <v>0</v>
      </c>
      <c r="F38" s="413">
        <f t="shared" si="1"/>
        <v>0</v>
      </c>
      <c r="G38" s="361"/>
      <c r="H38" s="361"/>
      <c r="I38" s="361"/>
      <c r="J38" s="361"/>
    </row>
    <row r="39" spans="1:10" s="19" customFormat="1" ht="26.25" customHeight="1">
      <c r="A39" s="236" t="s">
        <v>541</v>
      </c>
      <c r="B39" s="234"/>
      <c r="C39" s="389">
        <v>38</v>
      </c>
      <c r="D39" s="235">
        <v>0</v>
      </c>
      <c r="E39" s="235">
        <v>0</v>
      </c>
      <c r="F39" s="413">
        <f t="shared" si="1"/>
        <v>0</v>
      </c>
      <c r="G39" s="361"/>
      <c r="H39" s="361"/>
      <c r="I39" s="361"/>
      <c r="J39" s="361"/>
    </row>
    <row r="40" spans="1:10" s="19" customFormat="1" ht="26.25" customHeight="1">
      <c r="A40" s="236" t="s">
        <v>564</v>
      </c>
      <c r="B40" s="224"/>
      <c r="C40" s="389">
        <v>41</v>
      </c>
      <c r="D40" s="202">
        <v>0</v>
      </c>
      <c r="E40" s="202">
        <v>0</v>
      </c>
      <c r="F40" s="413">
        <f t="shared" si="1"/>
        <v>0</v>
      </c>
      <c r="G40" s="225"/>
      <c r="H40" s="225"/>
      <c r="I40" s="225"/>
      <c r="J40" s="225"/>
    </row>
    <row r="41" spans="1:10" s="19" customFormat="1" ht="26.25" customHeight="1">
      <c r="A41" s="236" t="s">
        <v>562</v>
      </c>
      <c r="B41" s="234"/>
      <c r="C41" s="389">
        <v>8</v>
      </c>
      <c r="D41" s="235">
        <v>0</v>
      </c>
      <c r="E41" s="235">
        <v>0</v>
      </c>
      <c r="F41" s="413">
        <f t="shared" si="1"/>
        <v>0</v>
      </c>
      <c r="G41" s="361"/>
      <c r="H41" s="361"/>
      <c r="I41" s="361"/>
      <c r="J41" s="361"/>
    </row>
    <row r="42" spans="1:10" s="19" customFormat="1" ht="26.25" customHeight="1">
      <c r="A42" s="236" t="s">
        <v>565</v>
      </c>
      <c r="B42" s="234"/>
      <c r="C42" s="389">
        <v>5</v>
      </c>
      <c r="D42" s="235">
        <v>0</v>
      </c>
      <c r="E42" s="235">
        <v>0</v>
      </c>
      <c r="F42" s="413">
        <f t="shared" si="1"/>
        <v>0</v>
      </c>
      <c r="G42" s="361"/>
      <c r="H42" s="361"/>
      <c r="I42" s="361"/>
      <c r="J42" s="361"/>
    </row>
    <row r="43" spans="1:10" s="19" customFormat="1" ht="26.25" customHeight="1">
      <c r="A43" s="236" t="s">
        <v>563</v>
      </c>
      <c r="B43" s="234"/>
      <c r="C43" s="389">
        <v>8</v>
      </c>
      <c r="D43" s="235">
        <v>0</v>
      </c>
      <c r="E43" s="235">
        <v>0</v>
      </c>
      <c r="F43" s="413">
        <f t="shared" si="1"/>
        <v>0</v>
      </c>
      <c r="G43" s="361"/>
      <c r="H43" s="361"/>
      <c r="I43" s="361"/>
      <c r="J43" s="361"/>
    </row>
    <row r="44" spans="1:10" s="19" customFormat="1" ht="37.5" customHeight="1">
      <c r="A44" s="111" t="s">
        <v>3</v>
      </c>
      <c r="B44" s="178">
        <v>4040</v>
      </c>
      <c r="C44" s="362">
        <f>SUM(C45:C45)</f>
        <v>0</v>
      </c>
      <c r="D44" s="362">
        <f t="shared" ref="D44:J44" si="3">SUM(D45:D45)</f>
        <v>0</v>
      </c>
      <c r="E44" s="362">
        <f t="shared" si="3"/>
        <v>0</v>
      </c>
      <c r="F44" s="413">
        <f>SUM(G44:J44)</f>
        <v>0</v>
      </c>
      <c r="G44" s="362">
        <f t="shared" si="3"/>
        <v>0</v>
      </c>
      <c r="H44" s="362">
        <f t="shared" si="3"/>
        <v>0</v>
      </c>
      <c r="I44" s="362">
        <f t="shared" si="3"/>
        <v>0</v>
      </c>
      <c r="J44" s="362">
        <f t="shared" si="3"/>
        <v>0</v>
      </c>
    </row>
    <row r="45" spans="1:10" s="19" customFormat="1" ht="24.75" customHeight="1">
      <c r="A45" s="213"/>
      <c r="B45" s="226"/>
      <c r="C45" s="369">
        <v>0</v>
      </c>
      <c r="D45" s="107">
        <v>0</v>
      </c>
      <c r="E45" s="369">
        <v>0</v>
      </c>
      <c r="F45" s="413">
        <f t="shared" si="1"/>
        <v>0</v>
      </c>
      <c r="G45" s="362">
        <v>0</v>
      </c>
      <c r="H45" s="362">
        <v>0</v>
      </c>
      <c r="I45" s="362">
        <v>0</v>
      </c>
      <c r="J45" s="362">
        <v>0</v>
      </c>
    </row>
    <row r="46" spans="1:10" s="19" customFormat="1" ht="57.75" customHeight="1">
      <c r="A46" s="111" t="s">
        <v>59</v>
      </c>
      <c r="B46" s="178">
        <v>4050</v>
      </c>
      <c r="C46" s="362">
        <f>SUM(C47:C48)</f>
        <v>65</v>
      </c>
      <c r="D46" s="362">
        <f t="shared" ref="D46:J46" si="4">SUM(D47:D48)</f>
        <v>0</v>
      </c>
      <c r="E46" s="362">
        <f t="shared" si="4"/>
        <v>0</v>
      </c>
      <c r="F46" s="413">
        <f>SUM(G46:J46)</f>
        <v>0</v>
      </c>
      <c r="G46" s="362">
        <f t="shared" si="4"/>
        <v>0</v>
      </c>
      <c r="H46" s="362">
        <f t="shared" si="4"/>
        <v>0</v>
      </c>
      <c r="I46" s="362">
        <f t="shared" si="4"/>
        <v>0</v>
      </c>
      <c r="J46" s="362">
        <f t="shared" si="4"/>
        <v>0</v>
      </c>
    </row>
    <row r="47" spans="1:10" s="19" customFormat="1" ht="35.25" customHeight="1">
      <c r="A47" s="216" t="s">
        <v>542</v>
      </c>
      <c r="B47" s="211"/>
      <c r="C47" s="369">
        <v>65</v>
      </c>
      <c r="D47" s="227">
        <v>0</v>
      </c>
      <c r="E47" s="369">
        <v>0</v>
      </c>
      <c r="F47" s="413">
        <f t="shared" si="1"/>
        <v>0</v>
      </c>
      <c r="G47" s="227"/>
      <c r="H47" s="227"/>
      <c r="I47" s="227"/>
      <c r="J47" s="227"/>
    </row>
    <row r="48" spans="1:10" s="19" customFormat="1" ht="33" hidden="1" customHeight="1">
      <c r="A48" s="216"/>
      <c r="B48" s="228"/>
      <c r="C48" s="73">
        <v>0</v>
      </c>
      <c r="D48" s="413">
        <v>0</v>
      </c>
      <c r="E48" s="212">
        <v>0</v>
      </c>
      <c r="F48" s="185">
        <v>0</v>
      </c>
      <c r="G48" s="185">
        <v>0</v>
      </c>
      <c r="H48" s="185">
        <v>0</v>
      </c>
      <c r="I48" s="185">
        <v>0</v>
      </c>
      <c r="J48" s="185">
        <v>0</v>
      </c>
    </row>
    <row r="49" spans="1:10" s="19" customFormat="1" ht="45.75" hidden="1" customHeight="1">
      <c r="A49" s="111" t="s">
        <v>270</v>
      </c>
      <c r="B49" s="178">
        <v>4060</v>
      </c>
      <c r="C49" s="362">
        <f>SUM(C50:C50)</f>
        <v>0</v>
      </c>
      <c r="D49" s="413">
        <v>0</v>
      </c>
      <c r="E49" s="413">
        <f>SUM(E50:E50)</f>
        <v>0</v>
      </c>
      <c r="F49" s="362">
        <f t="shared" ref="F49:F50" si="5">SUM(G49:J49)</f>
        <v>0</v>
      </c>
      <c r="G49" s="362">
        <f>SUM(G50:G50)</f>
        <v>0</v>
      </c>
      <c r="H49" s="362">
        <f>SUM(H50:H50)</f>
        <v>0</v>
      </c>
      <c r="I49" s="362">
        <f>SUM(I50:I50)</f>
        <v>0</v>
      </c>
      <c r="J49" s="362">
        <f>SUM(J50:J50)</f>
        <v>0</v>
      </c>
    </row>
    <row r="50" spans="1:10" ht="45.75" hidden="1" customHeight="1">
      <c r="A50" s="104"/>
      <c r="B50" s="228"/>
      <c r="C50" s="73">
        <v>0</v>
      </c>
      <c r="D50" s="413">
        <v>0</v>
      </c>
      <c r="E50" s="73"/>
      <c r="F50" s="362">
        <f t="shared" si="5"/>
        <v>0</v>
      </c>
      <c r="G50" s="422"/>
      <c r="H50" s="422"/>
      <c r="I50" s="229"/>
      <c r="J50" s="229"/>
    </row>
    <row r="51" spans="1:10" ht="23.25" customHeight="1">
      <c r="A51" s="51"/>
      <c r="C51" s="400"/>
      <c r="D51" s="109"/>
      <c r="E51" s="109"/>
      <c r="F51" s="109"/>
      <c r="G51" s="109"/>
      <c r="H51" s="109"/>
    </row>
    <row r="52" spans="1:10">
      <c r="A52" s="147" t="s">
        <v>501</v>
      </c>
      <c r="B52" s="1"/>
      <c r="C52" s="538" t="s">
        <v>86</v>
      </c>
      <c r="D52" s="538"/>
      <c r="E52" s="406"/>
      <c r="F52" s="194"/>
      <c r="G52" s="468" t="s">
        <v>528</v>
      </c>
      <c r="H52" s="468"/>
      <c r="I52" s="468"/>
    </row>
    <row r="53" spans="1:10">
      <c r="A53" s="410" t="s">
        <v>366</v>
      </c>
      <c r="B53" s="3"/>
      <c r="C53" s="539" t="s">
        <v>403</v>
      </c>
      <c r="D53" s="539"/>
      <c r="E53" s="407"/>
      <c r="F53" s="21"/>
      <c r="G53" s="540" t="s">
        <v>529</v>
      </c>
      <c r="H53" s="540"/>
      <c r="I53" s="540"/>
    </row>
    <row r="54" spans="1:10">
      <c r="A54" s="51"/>
      <c r="C54" s="400"/>
      <c r="D54" s="109"/>
      <c r="E54" s="109"/>
      <c r="F54" s="109"/>
      <c r="G54" s="109"/>
      <c r="H54" s="109"/>
    </row>
    <row r="55" spans="1:10">
      <c r="A55" s="51"/>
      <c r="C55" s="400"/>
      <c r="D55" s="109"/>
      <c r="E55" s="109"/>
      <c r="F55" s="109"/>
      <c r="G55" s="109"/>
      <c r="H55" s="109"/>
    </row>
    <row r="56" spans="1:10">
      <c r="A56" s="51"/>
      <c r="C56" s="400"/>
      <c r="D56" s="109"/>
      <c r="E56" s="109"/>
      <c r="F56" s="109"/>
      <c r="G56" s="109"/>
      <c r="H56" s="109"/>
    </row>
    <row r="57" spans="1:10">
      <c r="A57" s="51"/>
      <c r="C57" s="400"/>
      <c r="D57" s="109"/>
      <c r="E57" s="109"/>
      <c r="F57" s="109"/>
      <c r="G57" s="109"/>
      <c r="H57" s="109"/>
    </row>
    <row r="58" spans="1:10">
      <c r="A58" s="51"/>
      <c r="C58" s="400"/>
      <c r="D58" s="109"/>
      <c r="E58" s="109"/>
      <c r="F58" s="109"/>
      <c r="G58" s="109"/>
      <c r="H58" s="109"/>
    </row>
    <row r="59" spans="1:10">
      <c r="A59" s="51"/>
      <c r="C59" s="400"/>
      <c r="D59" s="109"/>
      <c r="E59" s="109"/>
      <c r="F59" s="109"/>
      <c r="G59" s="109"/>
      <c r="H59" s="109"/>
    </row>
    <row r="60" spans="1:10">
      <c r="A60" s="51"/>
      <c r="C60" s="400"/>
      <c r="D60" s="109"/>
      <c r="E60" s="109"/>
      <c r="F60" s="109"/>
      <c r="G60" s="109"/>
      <c r="H60" s="109"/>
    </row>
    <row r="61" spans="1:10">
      <c r="A61" s="51"/>
      <c r="C61" s="400"/>
      <c r="D61" s="109"/>
      <c r="E61" s="109"/>
      <c r="F61" s="109"/>
      <c r="G61" s="109"/>
      <c r="H61" s="109"/>
    </row>
    <row r="62" spans="1:10">
      <c r="A62" s="51"/>
      <c r="C62" s="400"/>
      <c r="D62" s="109"/>
      <c r="E62" s="109"/>
      <c r="F62" s="109"/>
      <c r="G62" s="109"/>
      <c r="H62" s="109"/>
    </row>
    <row r="63" spans="1:10">
      <c r="A63" s="51"/>
      <c r="C63" s="400"/>
      <c r="D63" s="109"/>
      <c r="E63" s="109"/>
      <c r="F63" s="109"/>
      <c r="G63" s="109"/>
      <c r="H63" s="109"/>
    </row>
    <row r="64" spans="1:10">
      <c r="A64" s="51"/>
      <c r="C64" s="400"/>
      <c r="D64" s="109"/>
      <c r="E64" s="109"/>
      <c r="F64" s="109"/>
      <c r="G64" s="109"/>
      <c r="H64" s="109"/>
    </row>
    <row r="65" spans="1:8">
      <c r="A65" s="51"/>
      <c r="C65" s="400"/>
      <c r="D65" s="109"/>
      <c r="E65" s="109"/>
      <c r="F65" s="109"/>
      <c r="G65" s="109"/>
      <c r="H65" s="109"/>
    </row>
    <row r="66" spans="1:8">
      <c r="A66" s="51"/>
      <c r="C66" s="400"/>
      <c r="D66" s="109"/>
      <c r="E66" s="109"/>
      <c r="F66" s="109"/>
      <c r="G66" s="109"/>
      <c r="H66" s="109"/>
    </row>
    <row r="67" spans="1:8">
      <c r="A67" s="51"/>
      <c r="C67" s="400"/>
      <c r="D67" s="109"/>
      <c r="E67" s="109"/>
      <c r="F67" s="109"/>
      <c r="G67" s="109"/>
      <c r="H67" s="109"/>
    </row>
    <row r="68" spans="1:8">
      <c r="A68" s="51"/>
      <c r="C68" s="400"/>
      <c r="D68" s="109"/>
      <c r="E68" s="109"/>
      <c r="F68" s="109"/>
      <c r="G68" s="109"/>
      <c r="H68" s="109"/>
    </row>
    <row r="69" spans="1:8">
      <c r="A69" s="51"/>
      <c r="C69" s="400"/>
      <c r="D69" s="109"/>
      <c r="E69" s="109"/>
      <c r="F69" s="109"/>
      <c r="G69" s="109"/>
      <c r="H69" s="109"/>
    </row>
    <row r="70" spans="1:8">
      <c r="A70" s="51"/>
      <c r="C70" s="400"/>
      <c r="D70" s="109"/>
      <c r="E70" s="109"/>
      <c r="F70" s="109"/>
      <c r="G70" s="109"/>
      <c r="H70" s="109"/>
    </row>
    <row r="71" spans="1:8">
      <c r="A71" s="51"/>
      <c r="C71" s="400"/>
      <c r="D71" s="109"/>
      <c r="E71" s="109"/>
      <c r="F71" s="109"/>
      <c r="G71" s="109"/>
      <c r="H71" s="109"/>
    </row>
    <row r="72" spans="1:8">
      <c r="A72" s="51"/>
      <c r="C72" s="400"/>
      <c r="D72" s="109"/>
      <c r="E72" s="109"/>
      <c r="F72" s="109"/>
      <c r="G72" s="109"/>
      <c r="H72" s="109"/>
    </row>
    <row r="73" spans="1:8">
      <c r="A73" s="51"/>
      <c r="C73" s="400"/>
      <c r="D73" s="109"/>
      <c r="E73" s="109"/>
      <c r="F73" s="109"/>
      <c r="G73" s="109"/>
      <c r="H73" s="109"/>
    </row>
    <row r="74" spans="1:8">
      <c r="A74" s="51"/>
      <c r="C74" s="400"/>
      <c r="D74" s="109"/>
      <c r="E74" s="109"/>
      <c r="F74" s="109"/>
      <c r="G74" s="109"/>
      <c r="H74" s="109"/>
    </row>
    <row r="75" spans="1:8">
      <c r="A75" s="51"/>
      <c r="C75" s="400"/>
      <c r="D75" s="109"/>
      <c r="E75" s="109"/>
      <c r="F75" s="109"/>
      <c r="G75" s="109"/>
      <c r="H75" s="109"/>
    </row>
    <row r="76" spans="1:8">
      <c r="A76" s="51"/>
      <c r="C76" s="400"/>
      <c r="D76" s="109"/>
      <c r="E76" s="109"/>
      <c r="F76" s="109"/>
      <c r="G76" s="109"/>
      <c r="H76" s="109"/>
    </row>
    <row r="77" spans="1:8">
      <c r="A77" s="51"/>
      <c r="C77" s="400"/>
      <c r="D77" s="109"/>
      <c r="E77" s="109"/>
      <c r="F77" s="109"/>
      <c r="G77" s="109"/>
      <c r="H77" s="109"/>
    </row>
    <row r="78" spans="1:8">
      <c r="A78" s="51"/>
      <c r="C78" s="400"/>
      <c r="D78" s="109"/>
      <c r="E78" s="109"/>
      <c r="F78" s="109"/>
      <c r="G78" s="109"/>
      <c r="H78" s="109"/>
    </row>
    <row r="79" spans="1:8">
      <c r="A79" s="51"/>
      <c r="C79" s="400"/>
      <c r="D79" s="109"/>
      <c r="E79" s="109"/>
      <c r="F79" s="109"/>
      <c r="G79" s="109"/>
      <c r="H79" s="109"/>
    </row>
    <row r="80" spans="1:8">
      <c r="A80" s="51"/>
      <c r="C80" s="400"/>
      <c r="D80" s="109"/>
      <c r="E80" s="109"/>
      <c r="F80" s="109"/>
      <c r="G80" s="109"/>
      <c r="H80" s="109"/>
    </row>
    <row r="81" spans="1:8">
      <c r="A81" s="51"/>
      <c r="C81" s="400"/>
      <c r="D81" s="109"/>
      <c r="E81" s="109"/>
      <c r="F81" s="109"/>
      <c r="G81" s="109"/>
      <c r="H81" s="109"/>
    </row>
    <row r="82" spans="1:8">
      <c r="A82" s="51"/>
      <c r="C82" s="400"/>
      <c r="D82" s="109"/>
      <c r="E82" s="109"/>
      <c r="F82" s="109"/>
      <c r="G82" s="109"/>
      <c r="H82" s="109"/>
    </row>
    <row r="83" spans="1:8">
      <c r="A83" s="51"/>
      <c r="C83" s="400"/>
      <c r="D83" s="109"/>
      <c r="E83" s="109"/>
      <c r="F83" s="109"/>
      <c r="G83" s="109"/>
      <c r="H83" s="109"/>
    </row>
    <row r="84" spans="1:8">
      <c r="A84" s="51"/>
      <c r="C84" s="400"/>
      <c r="D84" s="109"/>
      <c r="E84" s="109"/>
      <c r="F84" s="109"/>
      <c r="G84" s="109"/>
      <c r="H84" s="109"/>
    </row>
    <row r="85" spans="1:8">
      <c r="A85" s="51"/>
      <c r="C85" s="400"/>
      <c r="D85" s="109"/>
      <c r="E85" s="109"/>
      <c r="F85" s="109"/>
      <c r="G85" s="109"/>
      <c r="H85" s="109"/>
    </row>
    <row r="86" spans="1:8">
      <c r="A86" s="51"/>
      <c r="C86" s="400"/>
      <c r="D86" s="109"/>
      <c r="E86" s="109"/>
      <c r="F86" s="109"/>
      <c r="G86" s="109"/>
      <c r="H86" s="109"/>
    </row>
    <row r="87" spans="1:8">
      <c r="A87" s="51"/>
      <c r="C87" s="400"/>
      <c r="D87" s="109"/>
      <c r="E87" s="109"/>
      <c r="F87" s="109"/>
      <c r="G87" s="109"/>
      <c r="H87" s="109"/>
    </row>
    <row r="88" spans="1:8">
      <c r="A88" s="51"/>
      <c r="C88" s="400"/>
      <c r="D88" s="109"/>
      <c r="E88" s="109"/>
      <c r="F88" s="109"/>
      <c r="G88" s="109"/>
      <c r="H88" s="109"/>
    </row>
    <row r="89" spans="1:8">
      <c r="A89" s="51"/>
      <c r="C89" s="400"/>
      <c r="D89" s="109"/>
      <c r="E89" s="109"/>
      <c r="F89" s="109"/>
      <c r="G89" s="109"/>
      <c r="H89" s="109"/>
    </row>
    <row r="90" spans="1:8">
      <c r="A90" s="51"/>
      <c r="C90" s="400"/>
      <c r="D90" s="109"/>
      <c r="E90" s="109"/>
      <c r="F90" s="109"/>
      <c r="G90" s="109"/>
      <c r="H90" s="109"/>
    </row>
    <row r="91" spans="1:8">
      <c r="A91" s="51"/>
      <c r="C91" s="400"/>
      <c r="D91" s="109"/>
      <c r="E91" s="109"/>
      <c r="F91" s="109"/>
      <c r="G91" s="109"/>
      <c r="H91" s="109"/>
    </row>
    <row r="92" spans="1:8">
      <c r="A92" s="51"/>
      <c r="C92" s="400"/>
      <c r="D92" s="109"/>
      <c r="E92" s="109"/>
      <c r="F92" s="109"/>
      <c r="G92" s="109"/>
      <c r="H92" s="109"/>
    </row>
    <row r="93" spans="1:8">
      <c r="A93" s="51"/>
      <c r="C93" s="400"/>
      <c r="D93" s="109"/>
      <c r="E93" s="109"/>
      <c r="F93" s="109"/>
      <c r="G93" s="109"/>
      <c r="H93" s="109"/>
    </row>
    <row r="94" spans="1:8">
      <c r="A94" s="51"/>
      <c r="C94" s="400"/>
      <c r="D94" s="109"/>
      <c r="E94" s="109"/>
      <c r="F94" s="109"/>
      <c r="G94" s="109"/>
      <c r="H94" s="109"/>
    </row>
    <row r="95" spans="1:8">
      <c r="A95" s="51"/>
      <c r="C95" s="400"/>
      <c r="D95" s="109"/>
      <c r="E95" s="109"/>
      <c r="F95" s="109"/>
      <c r="G95" s="109"/>
      <c r="H95" s="109"/>
    </row>
    <row r="96" spans="1:8">
      <c r="A96" s="51"/>
      <c r="C96" s="400"/>
      <c r="D96" s="109"/>
      <c r="E96" s="109"/>
      <c r="F96" s="109"/>
      <c r="G96" s="109"/>
      <c r="H96" s="109"/>
    </row>
    <row r="97" spans="1:15">
      <c r="A97" s="51"/>
      <c r="C97" s="400"/>
      <c r="D97" s="109"/>
      <c r="E97" s="109"/>
      <c r="F97" s="109"/>
      <c r="G97" s="109"/>
      <c r="H97" s="109"/>
    </row>
    <row r="98" spans="1:15">
      <c r="A98" s="51"/>
      <c r="C98" s="400"/>
      <c r="D98" s="109"/>
      <c r="E98" s="109"/>
      <c r="F98" s="109"/>
      <c r="G98" s="109"/>
      <c r="H98" s="109"/>
    </row>
    <row r="99" spans="1:15">
      <c r="A99" s="51"/>
      <c r="C99" s="400"/>
      <c r="D99" s="109"/>
      <c r="E99" s="109"/>
      <c r="F99" s="109"/>
      <c r="G99" s="109"/>
      <c r="H99" s="109"/>
    </row>
    <row r="100" spans="1:15">
      <c r="A100" s="51"/>
      <c r="C100" s="400"/>
      <c r="D100" s="109"/>
      <c r="E100" s="109"/>
      <c r="F100" s="109"/>
      <c r="G100" s="109"/>
      <c r="H100" s="109"/>
    </row>
    <row r="101" spans="1:15">
      <c r="A101" s="51"/>
      <c r="C101" s="400"/>
      <c r="D101" s="109"/>
      <c r="E101" s="109"/>
      <c r="F101" s="109"/>
      <c r="G101" s="109"/>
      <c r="H101" s="109"/>
    </row>
    <row r="102" spans="1:15">
      <c r="A102" s="51"/>
      <c r="C102" s="400"/>
      <c r="D102" s="109"/>
      <c r="E102" s="109"/>
      <c r="F102" s="109"/>
      <c r="G102" s="109"/>
      <c r="H102" s="109"/>
    </row>
    <row r="103" spans="1:15">
      <c r="A103" s="51"/>
      <c r="C103" s="400"/>
      <c r="D103" s="109"/>
      <c r="E103" s="109"/>
      <c r="F103" s="109"/>
      <c r="G103" s="109"/>
      <c r="H103" s="109"/>
    </row>
    <row r="104" spans="1:15">
      <c r="A104" s="51"/>
      <c r="C104" s="400"/>
      <c r="D104" s="109"/>
      <c r="E104" s="109"/>
      <c r="F104" s="109"/>
      <c r="G104" s="109"/>
      <c r="H104" s="109"/>
    </row>
    <row r="105" spans="1:15">
      <c r="A105" s="51"/>
      <c r="C105" s="400"/>
      <c r="D105" s="109"/>
      <c r="E105" s="109"/>
      <c r="F105" s="109"/>
      <c r="G105" s="109"/>
      <c r="H105" s="109"/>
    </row>
    <row r="106" spans="1:15">
      <c r="A106" s="51"/>
      <c r="C106" s="400"/>
      <c r="D106" s="109"/>
      <c r="E106" s="109"/>
      <c r="F106" s="109"/>
      <c r="G106" s="109"/>
      <c r="H106" s="109"/>
    </row>
    <row r="107" spans="1:15">
      <c r="A107" s="51"/>
    </row>
    <row r="108" spans="1:15">
      <c r="A108" s="52"/>
    </row>
    <row r="109" spans="1:15">
      <c r="A109" s="52"/>
    </row>
    <row r="110" spans="1:15">
      <c r="A110" s="52"/>
    </row>
    <row r="111" spans="1:15">
      <c r="A111" s="52"/>
    </row>
    <row r="112" spans="1:15" s="410" customFormat="1">
      <c r="A112" s="52"/>
      <c r="C112" s="399"/>
      <c r="D112" s="399"/>
      <c r="E112" s="399"/>
      <c r="F112" s="399"/>
      <c r="G112" s="21"/>
      <c r="H112" s="21"/>
      <c r="I112" s="21"/>
      <c r="J112" s="21"/>
      <c r="K112" s="3"/>
      <c r="L112" s="3"/>
      <c r="M112" s="3"/>
      <c r="N112" s="3"/>
      <c r="O112" s="3"/>
    </row>
    <row r="113" spans="1:15" s="410" customFormat="1">
      <c r="A113" s="52"/>
      <c r="C113" s="399"/>
      <c r="D113" s="399"/>
      <c r="E113" s="399"/>
      <c r="F113" s="399"/>
      <c r="G113" s="21"/>
      <c r="H113" s="21"/>
      <c r="I113" s="21"/>
      <c r="J113" s="21"/>
      <c r="K113" s="3"/>
      <c r="L113" s="3"/>
      <c r="M113" s="3"/>
      <c r="N113" s="3"/>
      <c r="O113" s="3"/>
    </row>
    <row r="114" spans="1:15" s="410" customFormat="1">
      <c r="A114" s="52"/>
      <c r="C114" s="399"/>
      <c r="D114" s="399"/>
      <c r="E114" s="399"/>
      <c r="F114" s="399"/>
      <c r="G114" s="21"/>
      <c r="H114" s="21"/>
      <c r="I114" s="21"/>
      <c r="J114" s="21"/>
      <c r="K114" s="3"/>
      <c r="L114" s="3"/>
      <c r="M114" s="3"/>
      <c r="N114" s="3"/>
      <c r="O114" s="3"/>
    </row>
    <row r="115" spans="1:15" s="410" customFormat="1">
      <c r="A115" s="52"/>
      <c r="C115" s="399"/>
      <c r="D115" s="399"/>
      <c r="E115" s="399"/>
      <c r="F115" s="399"/>
      <c r="G115" s="21"/>
      <c r="H115" s="21"/>
      <c r="I115" s="21"/>
      <c r="J115" s="21"/>
      <c r="K115" s="3"/>
      <c r="L115" s="3"/>
      <c r="M115" s="3"/>
      <c r="N115" s="3"/>
      <c r="O115" s="3"/>
    </row>
    <row r="116" spans="1:15" s="410" customFormat="1">
      <c r="A116" s="52"/>
      <c r="C116" s="399"/>
      <c r="D116" s="399"/>
      <c r="E116" s="399"/>
      <c r="F116" s="399"/>
      <c r="G116" s="21"/>
      <c r="H116" s="21"/>
      <c r="I116" s="21"/>
      <c r="J116" s="21"/>
      <c r="K116" s="3"/>
      <c r="L116" s="3"/>
      <c r="M116" s="3"/>
      <c r="N116" s="3"/>
      <c r="O116" s="3"/>
    </row>
    <row r="117" spans="1:15" s="410" customFormat="1">
      <c r="A117" s="52"/>
      <c r="C117" s="399"/>
      <c r="D117" s="399"/>
      <c r="E117" s="399"/>
      <c r="F117" s="399"/>
      <c r="G117" s="21"/>
      <c r="H117" s="21"/>
      <c r="I117" s="21"/>
      <c r="J117" s="21"/>
      <c r="K117" s="3"/>
      <c r="L117" s="3"/>
      <c r="M117" s="3"/>
      <c r="N117" s="3"/>
      <c r="O117" s="3"/>
    </row>
    <row r="118" spans="1:15" s="410" customFormat="1">
      <c r="A118" s="52"/>
      <c r="C118" s="399"/>
      <c r="D118" s="399"/>
      <c r="E118" s="399"/>
      <c r="F118" s="399"/>
      <c r="G118" s="21"/>
      <c r="H118" s="21"/>
      <c r="I118" s="21"/>
      <c r="J118" s="21"/>
      <c r="K118" s="3"/>
      <c r="L118" s="3"/>
      <c r="M118" s="3"/>
      <c r="N118" s="3"/>
      <c r="O118" s="3"/>
    </row>
    <row r="119" spans="1:15" s="410" customFormat="1">
      <c r="A119" s="52"/>
      <c r="C119" s="399"/>
      <c r="D119" s="399"/>
      <c r="E119" s="399"/>
      <c r="F119" s="399"/>
      <c r="G119" s="21"/>
      <c r="H119" s="21"/>
      <c r="I119" s="21"/>
      <c r="J119" s="21"/>
      <c r="K119" s="3"/>
      <c r="L119" s="3"/>
      <c r="M119" s="3"/>
      <c r="N119" s="3"/>
      <c r="O119" s="3"/>
    </row>
    <row r="120" spans="1:15" s="410" customFormat="1">
      <c r="A120" s="52"/>
      <c r="C120" s="399"/>
      <c r="D120" s="399"/>
      <c r="E120" s="399"/>
      <c r="F120" s="399"/>
      <c r="G120" s="21"/>
      <c r="H120" s="21"/>
      <c r="I120" s="21"/>
      <c r="J120" s="21"/>
      <c r="K120" s="3"/>
      <c r="L120" s="3"/>
      <c r="M120" s="3"/>
      <c r="N120" s="3"/>
      <c r="O120" s="3"/>
    </row>
    <row r="121" spans="1:15" s="410" customFormat="1">
      <c r="A121" s="52"/>
      <c r="C121" s="399"/>
      <c r="D121" s="399"/>
      <c r="E121" s="399"/>
      <c r="F121" s="399"/>
      <c r="G121" s="21"/>
      <c r="H121" s="21"/>
      <c r="I121" s="21"/>
      <c r="J121" s="21"/>
      <c r="K121" s="3"/>
      <c r="L121" s="3"/>
      <c r="M121" s="3"/>
      <c r="N121" s="3"/>
      <c r="O121" s="3"/>
    </row>
    <row r="122" spans="1:15" s="410" customFormat="1">
      <c r="A122" s="52"/>
      <c r="C122" s="399"/>
      <c r="D122" s="399"/>
      <c r="E122" s="399"/>
      <c r="F122" s="399"/>
      <c r="G122" s="21"/>
      <c r="H122" s="21"/>
      <c r="I122" s="21"/>
      <c r="J122" s="21"/>
      <c r="K122" s="3"/>
      <c r="L122" s="3"/>
      <c r="M122" s="3"/>
      <c r="N122" s="3"/>
      <c r="O122" s="3"/>
    </row>
    <row r="123" spans="1:15" s="410" customFormat="1">
      <c r="A123" s="52"/>
      <c r="C123" s="399"/>
      <c r="D123" s="399"/>
      <c r="E123" s="399"/>
      <c r="F123" s="399"/>
      <c r="G123" s="21"/>
      <c r="H123" s="21"/>
      <c r="I123" s="21"/>
      <c r="J123" s="21"/>
      <c r="K123" s="3"/>
      <c r="L123" s="3"/>
      <c r="M123" s="3"/>
      <c r="N123" s="3"/>
      <c r="O123" s="3"/>
    </row>
    <row r="124" spans="1:15" s="410" customFormat="1">
      <c r="A124" s="52"/>
      <c r="C124" s="399"/>
      <c r="D124" s="399"/>
      <c r="E124" s="399"/>
      <c r="F124" s="399"/>
      <c r="G124" s="21"/>
      <c r="H124" s="21"/>
      <c r="I124" s="21"/>
      <c r="J124" s="21"/>
      <c r="K124" s="3"/>
      <c r="L124" s="3"/>
      <c r="M124" s="3"/>
      <c r="N124" s="3"/>
      <c r="O124" s="3"/>
    </row>
    <row r="125" spans="1:15" s="410" customFormat="1">
      <c r="A125" s="52"/>
      <c r="C125" s="399"/>
      <c r="D125" s="399"/>
      <c r="E125" s="399"/>
      <c r="F125" s="399"/>
      <c r="G125" s="21"/>
      <c r="H125" s="21"/>
      <c r="I125" s="21"/>
      <c r="J125" s="21"/>
      <c r="K125" s="3"/>
      <c r="L125" s="3"/>
      <c r="M125" s="3"/>
      <c r="N125" s="3"/>
      <c r="O125" s="3"/>
    </row>
    <row r="126" spans="1:15" s="410" customFormat="1">
      <c r="A126" s="52"/>
      <c r="C126" s="399"/>
      <c r="D126" s="399"/>
      <c r="E126" s="399"/>
      <c r="F126" s="399"/>
      <c r="G126" s="21"/>
      <c r="H126" s="21"/>
      <c r="I126" s="21"/>
      <c r="J126" s="21"/>
      <c r="K126" s="3"/>
      <c r="L126" s="3"/>
      <c r="M126" s="3"/>
      <c r="N126" s="3"/>
      <c r="O126" s="3"/>
    </row>
    <row r="127" spans="1:15" s="410" customFormat="1">
      <c r="A127" s="52"/>
      <c r="C127" s="399"/>
      <c r="D127" s="399"/>
      <c r="E127" s="399"/>
      <c r="F127" s="399"/>
      <c r="G127" s="21"/>
      <c r="H127" s="21"/>
      <c r="I127" s="21"/>
      <c r="J127" s="21"/>
      <c r="K127" s="3"/>
      <c r="L127" s="3"/>
      <c r="M127" s="3"/>
      <c r="N127" s="3"/>
      <c r="O127" s="3"/>
    </row>
    <row r="128" spans="1:15" s="410" customFormat="1">
      <c r="A128" s="52"/>
      <c r="C128" s="399"/>
      <c r="D128" s="399"/>
      <c r="E128" s="399"/>
      <c r="F128" s="399"/>
      <c r="G128" s="21"/>
      <c r="H128" s="21"/>
      <c r="I128" s="21"/>
      <c r="J128" s="21"/>
      <c r="K128" s="3"/>
      <c r="L128" s="3"/>
      <c r="M128" s="3"/>
      <c r="N128" s="3"/>
      <c r="O128" s="3"/>
    </row>
    <row r="129" spans="1:15" s="410" customFormat="1">
      <c r="A129" s="52"/>
      <c r="C129" s="399"/>
      <c r="D129" s="399"/>
      <c r="E129" s="399"/>
      <c r="F129" s="399"/>
      <c r="G129" s="21"/>
      <c r="H129" s="21"/>
      <c r="I129" s="21"/>
      <c r="J129" s="21"/>
      <c r="K129" s="3"/>
      <c r="L129" s="3"/>
      <c r="M129" s="3"/>
      <c r="N129" s="3"/>
      <c r="O129" s="3"/>
    </row>
    <row r="130" spans="1:15" s="410" customFormat="1">
      <c r="A130" s="52"/>
      <c r="C130" s="399"/>
      <c r="D130" s="399"/>
      <c r="E130" s="399"/>
      <c r="F130" s="399"/>
      <c r="G130" s="21"/>
      <c r="H130" s="21"/>
      <c r="I130" s="21"/>
      <c r="J130" s="21"/>
      <c r="K130" s="3"/>
      <c r="L130" s="3"/>
      <c r="M130" s="3"/>
      <c r="N130" s="3"/>
      <c r="O130" s="3"/>
    </row>
    <row r="131" spans="1:15" s="410" customFormat="1">
      <c r="A131" s="52"/>
      <c r="C131" s="399"/>
      <c r="D131" s="399"/>
      <c r="E131" s="399"/>
      <c r="F131" s="399"/>
      <c r="G131" s="21"/>
      <c r="H131" s="21"/>
      <c r="I131" s="21"/>
      <c r="J131" s="21"/>
      <c r="K131" s="3"/>
      <c r="L131" s="3"/>
      <c r="M131" s="3"/>
      <c r="N131" s="3"/>
      <c r="O131" s="3"/>
    </row>
    <row r="132" spans="1:15" s="410" customFormat="1">
      <c r="A132" s="52"/>
      <c r="C132" s="399"/>
      <c r="D132" s="399"/>
      <c r="E132" s="399"/>
      <c r="F132" s="399"/>
      <c r="G132" s="21"/>
      <c r="H132" s="21"/>
      <c r="I132" s="21"/>
      <c r="J132" s="21"/>
      <c r="K132" s="3"/>
      <c r="L132" s="3"/>
      <c r="M132" s="3"/>
      <c r="N132" s="3"/>
      <c r="O132" s="3"/>
    </row>
    <row r="133" spans="1:15" s="410" customFormat="1">
      <c r="A133" s="52"/>
      <c r="C133" s="399"/>
      <c r="D133" s="399"/>
      <c r="E133" s="399"/>
      <c r="F133" s="399"/>
      <c r="G133" s="21"/>
      <c r="H133" s="21"/>
      <c r="I133" s="21"/>
      <c r="J133" s="21"/>
      <c r="K133" s="3"/>
      <c r="L133" s="3"/>
      <c r="M133" s="3"/>
      <c r="N133" s="3"/>
      <c r="O133" s="3"/>
    </row>
    <row r="134" spans="1:15" s="410" customFormat="1">
      <c r="A134" s="52"/>
      <c r="C134" s="399"/>
      <c r="D134" s="399"/>
      <c r="E134" s="399"/>
      <c r="F134" s="399"/>
      <c r="G134" s="21"/>
      <c r="H134" s="21"/>
      <c r="I134" s="21"/>
      <c r="J134" s="21"/>
      <c r="K134" s="3"/>
      <c r="L134" s="3"/>
      <c r="M134" s="3"/>
      <c r="N134" s="3"/>
      <c r="O134" s="3"/>
    </row>
    <row r="135" spans="1:15" s="410" customFormat="1">
      <c r="A135" s="52"/>
      <c r="C135" s="399"/>
      <c r="D135" s="399"/>
      <c r="E135" s="399"/>
      <c r="F135" s="399"/>
      <c r="G135" s="21"/>
      <c r="H135" s="21"/>
      <c r="I135" s="21"/>
      <c r="J135" s="21"/>
      <c r="K135" s="3"/>
      <c r="L135" s="3"/>
      <c r="M135" s="3"/>
      <c r="N135" s="3"/>
      <c r="O135" s="3"/>
    </row>
    <row r="136" spans="1:15" s="410" customFormat="1">
      <c r="A136" s="52"/>
      <c r="C136" s="399"/>
      <c r="D136" s="399"/>
      <c r="E136" s="399"/>
      <c r="F136" s="399"/>
      <c r="G136" s="21"/>
      <c r="H136" s="21"/>
      <c r="I136" s="21"/>
      <c r="J136" s="21"/>
      <c r="K136" s="3"/>
      <c r="L136" s="3"/>
      <c r="M136" s="3"/>
      <c r="N136" s="3"/>
      <c r="O136" s="3"/>
    </row>
    <row r="137" spans="1:15" s="410" customFormat="1">
      <c r="A137" s="52"/>
      <c r="C137" s="399"/>
      <c r="D137" s="399"/>
      <c r="E137" s="399"/>
      <c r="F137" s="399"/>
      <c r="G137" s="21"/>
      <c r="H137" s="21"/>
      <c r="I137" s="21"/>
      <c r="J137" s="21"/>
      <c r="K137" s="3"/>
      <c r="L137" s="3"/>
      <c r="M137" s="3"/>
      <c r="N137" s="3"/>
      <c r="O137" s="3"/>
    </row>
    <row r="138" spans="1:15" s="410" customFormat="1">
      <c r="A138" s="52"/>
      <c r="C138" s="399"/>
      <c r="D138" s="399"/>
      <c r="E138" s="399"/>
      <c r="F138" s="399"/>
      <c r="G138" s="21"/>
      <c r="H138" s="21"/>
      <c r="I138" s="21"/>
      <c r="J138" s="21"/>
      <c r="K138" s="3"/>
      <c r="L138" s="3"/>
      <c r="M138" s="3"/>
      <c r="N138" s="3"/>
      <c r="O138" s="3"/>
    </row>
    <row r="139" spans="1:15" s="410" customFormat="1">
      <c r="A139" s="52"/>
      <c r="C139" s="399"/>
      <c r="D139" s="399"/>
      <c r="E139" s="399"/>
      <c r="F139" s="399"/>
      <c r="G139" s="21"/>
      <c r="H139" s="21"/>
      <c r="I139" s="21"/>
      <c r="J139" s="21"/>
      <c r="K139" s="3"/>
      <c r="L139" s="3"/>
      <c r="M139" s="3"/>
      <c r="N139" s="3"/>
      <c r="O139" s="3"/>
    </row>
    <row r="140" spans="1:15" s="410" customFormat="1">
      <c r="A140" s="52"/>
      <c r="C140" s="399"/>
      <c r="D140" s="399"/>
      <c r="E140" s="399"/>
      <c r="F140" s="399"/>
      <c r="G140" s="21"/>
      <c r="H140" s="21"/>
      <c r="I140" s="21"/>
      <c r="J140" s="21"/>
      <c r="K140" s="3"/>
      <c r="L140" s="3"/>
      <c r="M140" s="3"/>
      <c r="N140" s="3"/>
      <c r="O140" s="3"/>
    </row>
    <row r="141" spans="1:15" s="410" customFormat="1">
      <c r="A141" s="52"/>
      <c r="C141" s="399"/>
      <c r="D141" s="399"/>
      <c r="E141" s="399"/>
      <c r="F141" s="399"/>
      <c r="G141" s="21"/>
      <c r="H141" s="21"/>
      <c r="I141" s="21"/>
      <c r="J141" s="21"/>
      <c r="K141" s="3"/>
      <c r="L141" s="3"/>
      <c r="M141" s="3"/>
      <c r="N141" s="3"/>
      <c r="O141" s="3"/>
    </row>
    <row r="142" spans="1:15" s="410" customFormat="1">
      <c r="A142" s="52"/>
      <c r="C142" s="399"/>
      <c r="D142" s="399"/>
      <c r="E142" s="399"/>
      <c r="F142" s="399"/>
      <c r="G142" s="21"/>
      <c r="H142" s="21"/>
      <c r="I142" s="21"/>
      <c r="J142" s="21"/>
      <c r="K142" s="3"/>
      <c r="L142" s="3"/>
      <c r="M142" s="3"/>
      <c r="N142" s="3"/>
      <c r="O142" s="3"/>
    </row>
    <row r="143" spans="1:15" s="410" customFormat="1">
      <c r="A143" s="52"/>
      <c r="C143" s="399"/>
      <c r="D143" s="399"/>
      <c r="E143" s="399"/>
      <c r="F143" s="399"/>
      <c r="G143" s="21"/>
      <c r="H143" s="21"/>
      <c r="I143" s="21"/>
      <c r="J143" s="21"/>
      <c r="K143" s="3"/>
      <c r="L143" s="3"/>
      <c r="M143" s="3"/>
      <c r="N143" s="3"/>
      <c r="O143" s="3"/>
    </row>
    <row r="144" spans="1:15" s="410" customFormat="1">
      <c r="A144" s="52"/>
      <c r="C144" s="399"/>
      <c r="D144" s="399"/>
      <c r="E144" s="399"/>
      <c r="F144" s="399"/>
      <c r="G144" s="21"/>
      <c r="H144" s="21"/>
      <c r="I144" s="21"/>
      <c r="J144" s="21"/>
      <c r="K144" s="3"/>
      <c r="L144" s="3"/>
      <c r="M144" s="3"/>
      <c r="N144" s="3"/>
      <c r="O144" s="3"/>
    </row>
    <row r="145" spans="1:15" s="410" customFormat="1">
      <c r="A145" s="52"/>
      <c r="C145" s="399"/>
      <c r="D145" s="399"/>
      <c r="E145" s="399"/>
      <c r="F145" s="399"/>
      <c r="G145" s="21"/>
      <c r="H145" s="21"/>
      <c r="I145" s="21"/>
      <c r="J145" s="21"/>
      <c r="K145" s="3"/>
      <c r="L145" s="3"/>
      <c r="M145" s="3"/>
      <c r="N145" s="3"/>
      <c r="O145" s="3"/>
    </row>
    <row r="146" spans="1:15" s="410" customFormat="1">
      <c r="A146" s="52"/>
      <c r="C146" s="399"/>
      <c r="D146" s="399"/>
      <c r="E146" s="399"/>
      <c r="F146" s="399"/>
      <c r="G146" s="21"/>
      <c r="H146" s="21"/>
      <c r="I146" s="21"/>
      <c r="J146" s="21"/>
      <c r="K146" s="3"/>
      <c r="L146" s="3"/>
      <c r="M146" s="3"/>
      <c r="N146" s="3"/>
      <c r="O146" s="3"/>
    </row>
    <row r="147" spans="1:15" s="410" customFormat="1">
      <c r="A147" s="52"/>
      <c r="C147" s="399"/>
      <c r="D147" s="399"/>
      <c r="E147" s="399"/>
      <c r="F147" s="399"/>
      <c r="G147" s="21"/>
      <c r="H147" s="21"/>
      <c r="I147" s="21"/>
      <c r="J147" s="21"/>
      <c r="K147" s="3"/>
      <c r="L147" s="3"/>
      <c r="M147" s="3"/>
      <c r="N147" s="3"/>
      <c r="O147" s="3"/>
    </row>
    <row r="148" spans="1:15" s="410" customFormat="1">
      <c r="A148" s="52"/>
      <c r="C148" s="399"/>
      <c r="D148" s="399"/>
      <c r="E148" s="399"/>
      <c r="F148" s="399"/>
      <c r="G148" s="21"/>
      <c r="H148" s="21"/>
      <c r="I148" s="21"/>
      <c r="J148" s="21"/>
      <c r="K148" s="3"/>
      <c r="L148" s="3"/>
      <c r="M148" s="3"/>
      <c r="N148" s="3"/>
      <c r="O148" s="3"/>
    </row>
    <row r="149" spans="1:15" s="410" customFormat="1">
      <c r="A149" s="52"/>
      <c r="C149" s="399"/>
      <c r="D149" s="399"/>
      <c r="E149" s="399"/>
      <c r="F149" s="399"/>
      <c r="G149" s="21"/>
      <c r="H149" s="21"/>
      <c r="I149" s="21"/>
      <c r="J149" s="21"/>
      <c r="K149" s="3"/>
      <c r="L149" s="3"/>
      <c r="M149" s="3"/>
      <c r="N149" s="3"/>
      <c r="O149" s="3"/>
    </row>
    <row r="150" spans="1:15" s="410" customFormat="1">
      <c r="A150" s="52"/>
      <c r="C150" s="399"/>
      <c r="D150" s="399"/>
      <c r="E150" s="399"/>
      <c r="F150" s="399"/>
      <c r="G150" s="21"/>
      <c r="H150" s="21"/>
      <c r="I150" s="21"/>
      <c r="J150" s="21"/>
      <c r="K150" s="3"/>
      <c r="L150" s="3"/>
      <c r="M150" s="3"/>
      <c r="N150" s="3"/>
      <c r="O150" s="3"/>
    </row>
    <row r="151" spans="1:15" s="410" customFormat="1">
      <c r="A151" s="52"/>
      <c r="C151" s="399"/>
      <c r="D151" s="399"/>
      <c r="E151" s="399"/>
      <c r="F151" s="399"/>
      <c r="G151" s="21"/>
      <c r="H151" s="21"/>
      <c r="I151" s="21"/>
      <c r="J151" s="21"/>
      <c r="K151" s="3"/>
      <c r="L151" s="3"/>
      <c r="M151" s="3"/>
      <c r="N151" s="3"/>
      <c r="O151" s="3"/>
    </row>
    <row r="152" spans="1:15" s="410" customFormat="1">
      <c r="A152" s="52"/>
      <c r="C152" s="399"/>
      <c r="D152" s="399"/>
      <c r="E152" s="399"/>
      <c r="F152" s="399"/>
      <c r="G152" s="21"/>
      <c r="H152" s="21"/>
      <c r="I152" s="21"/>
      <c r="J152" s="21"/>
      <c r="K152" s="3"/>
      <c r="L152" s="3"/>
      <c r="M152" s="3"/>
      <c r="N152" s="3"/>
      <c r="O152" s="3"/>
    </row>
    <row r="153" spans="1:15" s="410" customFormat="1">
      <c r="A153" s="52"/>
      <c r="C153" s="399"/>
      <c r="D153" s="399"/>
      <c r="E153" s="399"/>
      <c r="F153" s="399"/>
      <c r="G153" s="21"/>
      <c r="H153" s="21"/>
      <c r="I153" s="21"/>
      <c r="J153" s="21"/>
      <c r="K153" s="3"/>
      <c r="L153" s="3"/>
      <c r="M153" s="3"/>
      <c r="N153" s="3"/>
      <c r="O153" s="3"/>
    </row>
    <row r="154" spans="1:15" s="410" customFormat="1">
      <c r="A154" s="52"/>
      <c r="C154" s="399"/>
      <c r="D154" s="399"/>
      <c r="E154" s="399"/>
      <c r="F154" s="399"/>
      <c r="G154" s="21"/>
      <c r="H154" s="21"/>
      <c r="I154" s="21"/>
      <c r="J154" s="21"/>
      <c r="K154" s="3"/>
      <c r="L154" s="3"/>
      <c r="M154" s="3"/>
      <c r="N154" s="3"/>
      <c r="O154" s="3"/>
    </row>
    <row r="155" spans="1:15" s="410" customFormat="1">
      <c r="A155" s="52"/>
      <c r="C155" s="399"/>
      <c r="D155" s="399"/>
      <c r="E155" s="399"/>
      <c r="F155" s="399"/>
      <c r="G155" s="21"/>
      <c r="H155" s="21"/>
      <c r="I155" s="21"/>
      <c r="J155" s="21"/>
      <c r="K155" s="3"/>
      <c r="L155" s="3"/>
      <c r="M155" s="3"/>
      <c r="N155" s="3"/>
      <c r="O155" s="3"/>
    </row>
    <row r="156" spans="1:15" s="410" customFormat="1">
      <c r="A156" s="52"/>
      <c r="C156" s="399"/>
      <c r="D156" s="399"/>
      <c r="E156" s="399"/>
      <c r="F156" s="399"/>
      <c r="G156" s="21"/>
      <c r="H156" s="21"/>
      <c r="I156" s="21"/>
      <c r="J156" s="21"/>
      <c r="K156" s="3"/>
      <c r="L156" s="3"/>
      <c r="M156" s="3"/>
      <c r="N156" s="3"/>
      <c r="O156" s="3"/>
    </row>
    <row r="157" spans="1:15" s="410" customFormat="1">
      <c r="A157" s="52"/>
      <c r="C157" s="399"/>
      <c r="D157" s="399"/>
      <c r="E157" s="399"/>
      <c r="F157" s="399"/>
      <c r="G157" s="21"/>
      <c r="H157" s="21"/>
      <c r="I157" s="21"/>
      <c r="J157" s="21"/>
      <c r="K157" s="3"/>
      <c r="L157" s="3"/>
      <c r="M157" s="3"/>
      <c r="N157" s="3"/>
      <c r="O157" s="3"/>
    </row>
    <row r="158" spans="1:15" s="410" customFormat="1">
      <c r="A158" s="52"/>
      <c r="C158" s="399"/>
      <c r="D158" s="399"/>
      <c r="E158" s="399"/>
      <c r="F158" s="399"/>
      <c r="G158" s="21"/>
      <c r="H158" s="21"/>
      <c r="I158" s="21"/>
      <c r="J158" s="21"/>
      <c r="K158" s="3"/>
      <c r="L158" s="3"/>
      <c r="M158" s="3"/>
      <c r="N158" s="3"/>
      <c r="O158" s="3"/>
    </row>
    <row r="159" spans="1:15" s="410" customFormat="1">
      <c r="A159" s="52"/>
      <c r="C159" s="399"/>
      <c r="D159" s="399"/>
      <c r="E159" s="399"/>
      <c r="F159" s="399"/>
      <c r="G159" s="21"/>
      <c r="H159" s="21"/>
      <c r="I159" s="21"/>
      <c r="J159" s="21"/>
      <c r="K159" s="3"/>
      <c r="L159" s="3"/>
      <c r="M159" s="3"/>
      <c r="N159" s="3"/>
      <c r="O159" s="3"/>
    </row>
    <row r="160" spans="1:15" s="410" customFormat="1">
      <c r="A160" s="52"/>
      <c r="C160" s="399"/>
      <c r="D160" s="399"/>
      <c r="E160" s="399"/>
      <c r="F160" s="399"/>
      <c r="G160" s="21"/>
      <c r="H160" s="21"/>
      <c r="I160" s="21"/>
      <c r="J160" s="21"/>
      <c r="K160" s="3"/>
      <c r="L160" s="3"/>
      <c r="M160" s="3"/>
      <c r="N160" s="3"/>
      <c r="O160" s="3"/>
    </row>
    <row r="161" spans="1:15" s="410" customFormat="1">
      <c r="A161" s="52"/>
      <c r="C161" s="399"/>
      <c r="D161" s="399"/>
      <c r="E161" s="399"/>
      <c r="F161" s="399"/>
      <c r="G161" s="21"/>
      <c r="H161" s="21"/>
      <c r="I161" s="21"/>
      <c r="J161" s="21"/>
      <c r="K161" s="3"/>
      <c r="L161" s="3"/>
      <c r="M161" s="3"/>
      <c r="N161" s="3"/>
      <c r="O161" s="3"/>
    </row>
    <row r="162" spans="1:15" s="410" customFormat="1">
      <c r="A162" s="52"/>
      <c r="C162" s="399"/>
      <c r="D162" s="399"/>
      <c r="E162" s="399"/>
      <c r="F162" s="399"/>
      <c r="G162" s="21"/>
      <c r="H162" s="21"/>
      <c r="I162" s="21"/>
      <c r="J162" s="21"/>
      <c r="K162" s="3"/>
      <c r="L162" s="3"/>
      <c r="M162" s="3"/>
      <c r="N162" s="3"/>
      <c r="O162" s="3"/>
    </row>
    <row r="163" spans="1:15" s="410" customFormat="1">
      <c r="A163" s="52"/>
      <c r="C163" s="399"/>
      <c r="D163" s="399"/>
      <c r="E163" s="399"/>
      <c r="F163" s="399"/>
      <c r="G163" s="21"/>
      <c r="H163" s="21"/>
      <c r="I163" s="21"/>
      <c r="J163" s="21"/>
      <c r="K163" s="3"/>
      <c r="L163" s="3"/>
      <c r="M163" s="3"/>
      <c r="N163" s="3"/>
      <c r="O163" s="3"/>
    </row>
    <row r="164" spans="1:15" s="410" customFormat="1">
      <c r="A164" s="52"/>
      <c r="C164" s="399"/>
      <c r="D164" s="399"/>
      <c r="E164" s="399"/>
      <c r="F164" s="399"/>
      <c r="G164" s="21"/>
      <c r="H164" s="21"/>
      <c r="I164" s="21"/>
      <c r="J164" s="21"/>
      <c r="K164" s="3"/>
      <c r="L164" s="3"/>
      <c r="M164" s="3"/>
      <c r="N164" s="3"/>
      <c r="O164" s="3"/>
    </row>
    <row r="165" spans="1:15" s="410" customFormat="1">
      <c r="A165" s="52"/>
      <c r="C165" s="399"/>
      <c r="D165" s="399"/>
      <c r="E165" s="399"/>
      <c r="F165" s="399"/>
      <c r="G165" s="21"/>
      <c r="H165" s="21"/>
      <c r="I165" s="21"/>
      <c r="J165" s="21"/>
      <c r="K165" s="3"/>
      <c r="L165" s="3"/>
      <c r="M165" s="3"/>
      <c r="N165" s="3"/>
      <c r="O165" s="3"/>
    </row>
    <row r="166" spans="1:15" s="410" customFormat="1">
      <c r="A166" s="52"/>
      <c r="C166" s="399"/>
      <c r="D166" s="399"/>
      <c r="E166" s="399"/>
      <c r="F166" s="399"/>
      <c r="G166" s="21"/>
      <c r="H166" s="21"/>
      <c r="I166" s="21"/>
      <c r="J166" s="21"/>
      <c r="K166" s="3"/>
      <c r="L166" s="3"/>
      <c r="M166" s="3"/>
      <c r="N166" s="3"/>
      <c r="O166" s="3"/>
    </row>
    <row r="167" spans="1:15" s="410" customFormat="1">
      <c r="A167" s="52"/>
      <c r="C167" s="399"/>
      <c r="D167" s="399"/>
      <c r="E167" s="399"/>
      <c r="F167" s="399"/>
      <c r="G167" s="21"/>
      <c r="H167" s="21"/>
      <c r="I167" s="21"/>
      <c r="J167" s="21"/>
      <c r="K167" s="3"/>
      <c r="L167" s="3"/>
      <c r="M167" s="3"/>
      <c r="N167" s="3"/>
      <c r="O167" s="3"/>
    </row>
    <row r="168" spans="1:15" s="410" customFormat="1">
      <c r="A168" s="52"/>
      <c r="C168" s="399"/>
      <c r="D168" s="399"/>
      <c r="E168" s="399"/>
      <c r="F168" s="399"/>
      <c r="G168" s="21"/>
      <c r="H168" s="21"/>
      <c r="I168" s="21"/>
      <c r="J168" s="21"/>
      <c r="K168" s="3"/>
      <c r="L168" s="3"/>
      <c r="M168" s="3"/>
      <c r="N168" s="3"/>
      <c r="O168" s="3"/>
    </row>
    <row r="169" spans="1:15" s="410" customFormat="1">
      <c r="A169" s="52"/>
      <c r="C169" s="399"/>
      <c r="D169" s="399"/>
      <c r="E169" s="399"/>
      <c r="F169" s="399"/>
      <c r="G169" s="21"/>
      <c r="H169" s="21"/>
      <c r="I169" s="21"/>
      <c r="J169" s="21"/>
      <c r="K169" s="3"/>
      <c r="L169" s="3"/>
      <c r="M169" s="3"/>
      <c r="N169" s="3"/>
      <c r="O169" s="3"/>
    </row>
    <row r="170" spans="1:15" s="410" customFormat="1">
      <c r="A170" s="52"/>
      <c r="C170" s="399"/>
      <c r="D170" s="399"/>
      <c r="E170" s="399"/>
      <c r="F170" s="399"/>
      <c r="G170" s="21"/>
      <c r="H170" s="21"/>
      <c r="I170" s="21"/>
      <c r="J170" s="21"/>
      <c r="K170" s="3"/>
      <c r="L170" s="3"/>
      <c r="M170" s="3"/>
      <c r="N170" s="3"/>
      <c r="O170" s="3"/>
    </row>
    <row r="171" spans="1:15" s="410" customFormat="1">
      <c r="A171" s="52"/>
      <c r="C171" s="399"/>
      <c r="D171" s="399"/>
      <c r="E171" s="399"/>
      <c r="F171" s="399"/>
      <c r="G171" s="21"/>
      <c r="H171" s="21"/>
      <c r="I171" s="21"/>
      <c r="J171" s="21"/>
      <c r="K171" s="3"/>
      <c r="L171" s="3"/>
      <c r="M171" s="3"/>
      <c r="N171" s="3"/>
      <c r="O171" s="3"/>
    </row>
    <row r="172" spans="1:15" s="410" customFormat="1">
      <c r="A172" s="52"/>
      <c r="C172" s="399"/>
      <c r="D172" s="399"/>
      <c r="E172" s="399"/>
      <c r="F172" s="399"/>
      <c r="G172" s="21"/>
      <c r="H172" s="21"/>
      <c r="I172" s="21"/>
      <c r="J172" s="21"/>
      <c r="K172" s="3"/>
      <c r="L172" s="3"/>
      <c r="M172" s="3"/>
      <c r="N172" s="3"/>
      <c r="O172" s="3"/>
    </row>
    <row r="173" spans="1:15" s="410" customFormat="1">
      <c r="A173" s="52"/>
      <c r="C173" s="399"/>
      <c r="D173" s="399"/>
      <c r="E173" s="399"/>
      <c r="F173" s="399"/>
      <c r="G173" s="21"/>
      <c r="H173" s="21"/>
      <c r="I173" s="21"/>
      <c r="J173" s="21"/>
      <c r="K173" s="3"/>
      <c r="L173" s="3"/>
      <c r="M173" s="3"/>
      <c r="N173" s="3"/>
      <c r="O173" s="3"/>
    </row>
    <row r="174" spans="1:15" s="410" customFormat="1">
      <c r="A174" s="52"/>
      <c r="C174" s="399"/>
      <c r="D174" s="399"/>
      <c r="E174" s="399"/>
      <c r="F174" s="399"/>
      <c r="G174" s="21"/>
      <c r="H174" s="21"/>
      <c r="I174" s="21"/>
      <c r="J174" s="21"/>
      <c r="K174" s="3"/>
      <c r="L174" s="3"/>
      <c r="M174" s="3"/>
      <c r="N174" s="3"/>
      <c r="O174" s="3"/>
    </row>
    <row r="175" spans="1:15" s="410" customFormat="1">
      <c r="A175" s="52"/>
      <c r="C175" s="399"/>
      <c r="D175" s="399"/>
      <c r="E175" s="399"/>
      <c r="F175" s="399"/>
      <c r="G175" s="21"/>
      <c r="H175" s="21"/>
      <c r="I175" s="21"/>
      <c r="J175" s="21"/>
      <c r="K175" s="3"/>
      <c r="L175" s="3"/>
      <c r="M175" s="3"/>
      <c r="N175" s="3"/>
      <c r="O175" s="3"/>
    </row>
    <row r="176" spans="1:15" s="410" customFormat="1">
      <c r="A176" s="52"/>
      <c r="C176" s="399"/>
      <c r="D176" s="399"/>
      <c r="E176" s="399"/>
      <c r="F176" s="399"/>
      <c r="G176" s="21"/>
      <c r="H176" s="21"/>
      <c r="I176" s="21"/>
      <c r="J176" s="21"/>
      <c r="K176" s="3"/>
      <c r="L176" s="3"/>
      <c r="M176" s="3"/>
      <c r="N176" s="3"/>
      <c r="O176" s="3"/>
    </row>
    <row r="177" spans="1:15" s="410" customFormat="1">
      <c r="A177" s="52"/>
      <c r="C177" s="399"/>
      <c r="D177" s="399"/>
      <c r="E177" s="399"/>
      <c r="F177" s="399"/>
      <c r="G177" s="21"/>
      <c r="H177" s="21"/>
      <c r="I177" s="21"/>
      <c r="J177" s="21"/>
      <c r="K177" s="3"/>
      <c r="L177" s="3"/>
      <c r="M177" s="3"/>
      <c r="N177" s="3"/>
      <c r="O177" s="3"/>
    </row>
    <row r="178" spans="1:15" s="410" customFormat="1">
      <c r="A178" s="52"/>
      <c r="C178" s="399"/>
      <c r="D178" s="399"/>
      <c r="E178" s="399"/>
      <c r="F178" s="399"/>
      <c r="G178" s="21"/>
      <c r="H178" s="21"/>
      <c r="I178" s="21"/>
      <c r="J178" s="21"/>
      <c r="K178" s="3"/>
      <c r="L178" s="3"/>
      <c r="M178" s="3"/>
      <c r="N178" s="3"/>
      <c r="O178" s="3"/>
    </row>
    <row r="179" spans="1:15" s="410" customFormat="1">
      <c r="A179" s="52"/>
      <c r="C179" s="399"/>
      <c r="D179" s="399"/>
      <c r="E179" s="399"/>
      <c r="F179" s="399"/>
      <c r="G179" s="21"/>
      <c r="H179" s="21"/>
      <c r="I179" s="21"/>
      <c r="J179" s="21"/>
      <c r="K179" s="3"/>
      <c r="L179" s="3"/>
      <c r="M179" s="3"/>
      <c r="N179" s="3"/>
      <c r="O179" s="3"/>
    </row>
    <row r="180" spans="1:15" s="410" customFormat="1">
      <c r="A180" s="52"/>
      <c r="C180" s="399"/>
      <c r="D180" s="399"/>
      <c r="E180" s="399"/>
      <c r="F180" s="399"/>
      <c r="G180" s="21"/>
      <c r="H180" s="21"/>
      <c r="I180" s="21"/>
      <c r="J180" s="21"/>
      <c r="K180" s="3"/>
      <c r="L180" s="3"/>
      <c r="M180" s="3"/>
      <c r="N180" s="3"/>
      <c r="O180" s="3"/>
    </row>
    <row r="181" spans="1:15" s="410" customFormat="1">
      <c r="A181" s="52"/>
      <c r="C181" s="399"/>
      <c r="D181" s="399"/>
      <c r="E181" s="399"/>
      <c r="F181" s="399"/>
      <c r="G181" s="21"/>
      <c r="H181" s="21"/>
      <c r="I181" s="21"/>
      <c r="J181" s="21"/>
      <c r="K181" s="3"/>
      <c r="L181" s="3"/>
      <c r="M181" s="3"/>
      <c r="N181" s="3"/>
      <c r="O181" s="3"/>
    </row>
    <row r="182" spans="1:15" s="410" customFormat="1">
      <c r="A182" s="52"/>
      <c r="C182" s="399"/>
      <c r="D182" s="399"/>
      <c r="E182" s="399"/>
      <c r="F182" s="399"/>
      <c r="G182" s="21"/>
      <c r="H182" s="21"/>
      <c r="I182" s="21"/>
      <c r="J182" s="21"/>
      <c r="K182" s="3"/>
      <c r="L182" s="3"/>
      <c r="M182" s="3"/>
      <c r="N182" s="3"/>
      <c r="O182" s="3"/>
    </row>
    <row r="183" spans="1:15" s="410" customFormat="1">
      <c r="A183" s="52"/>
      <c r="C183" s="399"/>
      <c r="D183" s="399"/>
      <c r="E183" s="399"/>
      <c r="F183" s="399"/>
      <c r="G183" s="21"/>
      <c r="H183" s="21"/>
      <c r="I183" s="21"/>
      <c r="J183" s="21"/>
      <c r="K183" s="3"/>
      <c r="L183" s="3"/>
      <c r="M183" s="3"/>
      <c r="N183" s="3"/>
      <c r="O183" s="3"/>
    </row>
    <row r="184" spans="1:15" s="410" customFormat="1">
      <c r="A184" s="52"/>
      <c r="C184" s="399"/>
      <c r="D184" s="399"/>
      <c r="E184" s="399"/>
      <c r="F184" s="399"/>
      <c r="G184" s="21"/>
      <c r="H184" s="21"/>
      <c r="I184" s="21"/>
      <c r="J184" s="21"/>
      <c r="K184" s="3"/>
      <c r="L184" s="3"/>
      <c r="M184" s="3"/>
      <c r="N184" s="3"/>
      <c r="O184" s="3"/>
    </row>
    <row r="185" spans="1:15" s="410" customFormat="1">
      <c r="A185" s="52"/>
      <c r="C185" s="399"/>
      <c r="D185" s="399"/>
      <c r="E185" s="399"/>
      <c r="F185" s="399"/>
      <c r="G185" s="21"/>
      <c r="H185" s="21"/>
      <c r="I185" s="21"/>
      <c r="J185" s="21"/>
      <c r="K185" s="3"/>
      <c r="L185" s="3"/>
      <c r="M185" s="3"/>
      <c r="N185" s="3"/>
      <c r="O185" s="3"/>
    </row>
    <row r="186" spans="1:15" s="410" customFormat="1">
      <c r="A186" s="52"/>
      <c r="C186" s="399"/>
      <c r="D186" s="399"/>
      <c r="E186" s="399"/>
      <c r="F186" s="399"/>
      <c r="G186" s="21"/>
      <c r="H186" s="21"/>
      <c r="I186" s="21"/>
      <c r="J186" s="21"/>
      <c r="K186" s="3"/>
      <c r="L186" s="3"/>
      <c r="M186" s="3"/>
      <c r="N186" s="3"/>
      <c r="O186" s="3"/>
    </row>
    <row r="187" spans="1:15" s="410" customFormat="1">
      <c r="A187" s="52"/>
      <c r="C187" s="399"/>
      <c r="D187" s="399"/>
      <c r="E187" s="399"/>
      <c r="F187" s="399"/>
      <c r="G187" s="21"/>
      <c r="H187" s="21"/>
      <c r="I187" s="21"/>
      <c r="J187" s="21"/>
      <c r="K187" s="3"/>
      <c r="L187" s="3"/>
      <c r="M187" s="3"/>
      <c r="N187" s="3"/>
      <c r="O187" s="3"/>
    </row>
    <row r="188" spans="1:15" s="410" customFormat="1">
      <c r="A188" s="52"/>
      <c r="C188" s="399"/>
      <c r="D188" s="399"/>
      <c r="E188" s="399"/>
      <c r="F188" s="399"/>
      <c r="G188" s="21"/>
      <c r="H188" s="21"/>
      <c r="I188" s="21"/>
      <c r="J188" s="21"/>
      <c r="K188" s="3"/>
      <c r="L188" s="3"/>
      <c r="M188" s="3"/>
      <c r="N188" s="3"/>
      <c r="O188" s="3"/>
    </row>
    <row r="189" spans="1:15" s="410" customFormat="1">
      <c r="A189" s="52"/>
      <c r="C189" s="399"/>
      <c r="D189" s="399"/>
      <c r="E189" s="399"/>
      <c r="F189" s="399"/>
      <c r="G189" s="21"/>
      <c r="H189" s="21"/>
      <c r="I189" s="21"/>
      <c r="J189" s="21"/>
      <c r="K189" s="3"/>
      <c r="L189" s="3"/>
      <c r="M189" s="3"/>
      <c r="N189" s="3"/>
      <c r="O189" s="3"/>
    </row>
    <row r="190" spans="1:15" s="410" customFormat="1">
      <c r="A190" s="52"/>
      <c r="C190" s="399"/>
      <c r="D190" s="399"/>
      <c r="E190" s="399"/>
      <c r="F190" s="399"/>
      <c r="G190" s="21"/>
      <c r="H190" s="21"/>
      <c r="I190" s="21"/>
      <c r="J190" s="21"/>
      <c r="K190" s="3"/>
      <c r="L190" s="3"/>
      <c r="M190" s="3"/>
      <c r="N190" s="3"/>
      <c r="O190" s="3"/>
    </row>
    <row r="191" spans="1:15" s="410" customFormat="1">
      <c r="A191" s="52"/>
      <c r="C191" s="399"/>
      <c r="D191" s="399"/>
      <c r="E191" s="399"/>
      <c r="F191" s="399"/>
      <c r="G191" s="21"/>
      <c r="H191" s="21"/>
      <c r="I191" s="21"/>
      <c r="J191" s="21"/>
      <c r="K191" s="3"/>
      <c r="L191" s="3"/>
      <c r="M191" s="3"/>
      <c r="N191" s="3"/>
      <c r="O191" s="3"/>
    </row>
    <row r="192" spans="1:15" s="410" customFormat="1">
      <c r="A192" s="52"/>
      <c r="C192" s="399"/>
      <c r="D192" s="399"/>
      <c r="E192" s="399"/>
      <c r="F192" s="399"/>
      <c r="G192" s="21"/>
      <c r="H192" s="21"/>
      <c r="I192" s="21"/>
      <c r="J192" s="21"/>
      <c r="K192" s="3"/>
      <c r="L192" s="3"/>
      <c r="M192" s="3"/>
      <c r="N192" s="3"/>
      <c r="O192" s="3"/>
    </row>
    <row r="193" spans="1:15" s="410" customFormat="1">
      <c r="A193" s="52"/>
      <c r="C193" s="399"/>
      <c r="D193" s="399"/>
      <c r="E193" s="399"/>
      <c r="F193" s="399"/>
      <c r="G193" s="21"/>
      <c r="H193" s="21"/>
      <c r="I193" s="21"/>
      <c r="J193" s="21"/>
      <c r="K193" s="3"/>
      <c r="L193" s="3"/>
      <c r="M193" s="3"/>
      <c r="N193" s="3"/>
      <c r="O193" s="3"/>
    </row>
    <row r="194" spans="1:15" s="410" customFormat="1">
      <c r="A194" s="52"/>
      <c r="C194" s="399"/>
      <c r="D194" s="399"/>
      <c r="E194" s="399"/>
      <c r="F194" s="399"/>
      <c r="G194" s="21"/>
      <c r="H194" s="21"/>
      <c r="I194" s="21"/>
      <c r="J194" s="21"/>
      <c r="K194" s="3"/>
      <c r="L194" s="3"/>
      <c r="M194" s="3"/>
      <c r="N194" s="3"/>
      <c r="O194" s="3"/>
    </row>
    <row r="195" spans="1:15" s="410" customFormat="1">
      <c r="A195" s="52"/>
      <c r="C195" s="399"/>
      <c r="D195" s="399"/>
      <c r="E195" s="399"/>
      <c r="F195" s="399"/>
      <c r="G195" s="21"/>
      <c r="H195" s="21"/>
      <c r="I195" s="21"/>
      <c r="J195" s="21"/>
      <c r="K195" s="3"/>
      <c r="L195" s="3"/>
      <c r="M195" s="3"/>
      <c r="N195" s="3"/>
      <c r="O195" s="3"/>
    </row>
    <row r="196" spans="1:15" s="410" customFormat="1">
      <c r="A196" s="52"/>
      <c r="C196" s="399"/>
      <c r="D196" s="399"/>
      <c r="E196" s="399"/>
      <c r="F196" s="399"/>
      <c r="G196" s="21"/>
      <c r="H196" s="21"/>
      <c r="I196" s="21"/>
      <c r="J196" s="21"/>
      <c r="K196" s="3"/>
      <c r="L196" s="3"/>
      <c r="M196" s="3"/>
      <c r="N196" s="3"/>
      <c r="O196" s="3"/>
    </row>
    <row r="197" spans="1:15" s="410" customFormat="1">
      <c r="A197" s="52"/>
      <c r="C197" s="399"/>
      <c r="D197" s="399"/>
      <c r="E197" s="399"/>
      <c r="F197" s="399"/>
      <c r="G197" s="21"/>
      <c r="H197" s="21"/>
      <c r="I197" s="21"/>
      <c r="J197" s="21"/>
      <c r="K197" s="3"/>
      <c r="L197" s="3"/>
      <c r="M197" s="3"/>
      <c r="N197" s="3"/>
      <c r="O197" s="3"/>
    </row>
    <row r="198" spans="1:15" s="410" customFormat="1">
      <c r="A198" s="52"/>
      <c r="C198" s="399"/>
      <c r="D198" s="399"/>
      <c r="E198" s="399"/>
      <c r="F198" s="399"/>
      <c r="G198" s="21"/>
      <c r="H198" s="21"/>
      <c r="I198" s="21"/>
      <c r="J198" s="21"/>
      <c r="K198" s="3"/>
      <c r="L198" s="3"/>
      <c r="M198" s="3"/>
      <c r="N198" s="3"/>
      <c r="O198" s="3"/>
    </row>
    <row r="199" spans="1:15" s="410" customFormat="1">
      <c r="A199" s="52"/>
      <c r="C199" s="399"/>
      <c r="D199" s="399"/>
      <c r="E199" s="399"/>
      <c r="F199" s="399"/>
      <c r="G199" s="21"/>
      <c r="H199" s="21"/>
      <c r="I199" s="21"/>
      <c r="J199" s="21"/>
      <c r="K199" s="3"/>
      <c r="L199" s="3"/>
      <c r="M199" s="3"/>
      <c r="N199" s="3"/>
      <c r="O199" s="3"/>
    </row>
    <row r="200" spans="1:15" s="410" customFormat="1">
      <c r="A200" s="52"/>
      <c r="C200" s="399"/>
      <c r="D200" s="399"/>
      <c r="E200" s="399"/>
      <c r="F200" s="399"/>
      <c r="G200" s="21"/>
      <c r="H200" s="21"/>
      <c r="I200" s="21"/>
      <c r="J200" s="21"/>
      <c r="K200" s="3"/>
      <c r="L200" s="3"/>
      <c r="M200" s="3"/>
      <c r="N200" s="3"/>
      <c r="O200" s="3"/>
    </row>
    <row r="201" spans="1:15" s="410" customFormat="1">
      <c r="A201" s="52"/>
      <c r="C201" s="399"/>
      <c r="D201" s="399"/>
      <c r="E201" s="399"/>
      <c r="F201" s="399"/>
      <c r="G201" s="21"/>
      <c r="H201" s="21"/>
      <c r="I201" s="21"/>
      <c r="J201" s="21"/>
      <c r="K201" s="3"/>
      <c r="L201" s="3"/>
      <c r="M201" s="3"/>
      <c r="N201" s="3"/>
      <c r="O201" s="3"/>
    </row>
    <row r="202" spans="1:15" s="410" customFormat="1">
      <c r="A202" s="52"/>
      <c r="C202" s="399"/>
      <c r="D202" s="399"/>
      <c r="E202" s="399"/>
      <c r="F202" s="399"/>
      <c r="G202" s="21"/>
      <c r="H202" s="21"/>
      <c r="I202" s="21"/>
      <c r="J202" s="21"/>
      <c r="K202" s="3"/>
      <c r="L202" s="3"/>
      <c r="M202" s="3"/>
      <c r="N202" s="3"/>
      <c r="O202" s="3"/>
    </row>
    <row r="203" spans="1:15" s="410" customFormat="1">
      <c r="A203" s="52"/>
      <c r="C203" s="399"/>
      <c r="D203" s="399"/>
      <c r="E203" s="399"/>
      <c r="F203" s="399"/>
      <c r="G203" s="21"/>
      <c r="H203" s="21"/>
      <c r="I203" s="21"/>
      <c r="J203" s="21"/>
      <c r="K203" s="3"/>
      <c r="L203" s="3"/>
      <c r="M203" s="3"/>
      <c r="N203" s="3"/>
      <c r="O203" s="3"/>
    </row>
    <row r="204" spans="1:15" s="410" customFormat="1">
      <c r="A204" s="52"/>
      <c r="C204" s="399"/>
      <c r="D204" s="399"/>
      <c r="E204" s="399"/>
      <c r="F204" s="399"/>
      <c r="G204" s="21"/>
      <c r="H204" s="21"/>
      <c r="I204" s="21"/>
      <c r="J204" s="21"/>
      <c r="K204" s="3"/>
      <c r="L204" s="3"/>
      <c r="M204" s="3"/>
      <c r="N204" s="3"/>
      <c r="O204" s="3"/>
    </row>
    <row r="205" spans="1:15" s="410" customFormat="1">
      <c r="A205" s="52"/>
      <c r="C205" s="399"/>
      <c r="D205" s="399"/>
      <c r="E205" s="399"/>
      <c r="F205" s="399"/>
      <c r="G205" s="21"/>
      <c r="H205" s="21"/>
      <c r="I205" s="21"/>
      <c r="J205" s="21"/>
      <c r="K205" s="3"/>
      <c r="L205" s="3"/>
      <c r="M205" s="3"/>
      <c r="N205" s="3"/>
      <c r="O205" s="3"/>
    </row>
    <row r="206" spans="1:15" s="410" customFormat="1">
      <c r="A206" s="52"/>
      <c r="C206" s="399"/>
      <c r="D206" s="399"/>
      <c r="E206" s="399"/>
      <c r="F206" s="399"/>
      <c r="G206" s="21"/>
      <c r="H206" s="21"/>
      <c r="I206" s="21"/>
      <c r="J206" s="21"/>
      <c r="K206" s="3"/>
      <c r="L206" s="3"/>
      <c r="M206" s="3"/>
      <c r="N206" s="3"/>
      <c r="O206" s="3"/>
    </row>
    <row r="207" spans="1:15" s="410" customFormat="1">
      <c r="A207" s="52"/>
      <c r="C207" s="399"/>
      <c r="D207" s="399"/>
      <c r="E207" s="399"/>
      <c r="F207" s="399"/>
      <c r="G207" s="21"/>
      <c r="H207" s="21"/>
      <c r="I207" s="21"/>
      <c r="J207" s="21"/>
      <c r="K207" s="3"/>
      <c r="L207" s="3"/>
      <c r="M207" s="3"/>
      <c r="N207" s="3"/>
      <c r="O207" s="3"/>
    </row>
    <row r="208" spans="1:15" s="410" customFormat="1">
      <c r="A208" s="52"/>
      <c r="C208" s="399"/>
      <c r="D208" s="399"/>
      <c r="E208" s="399"/>
      <c r="F208" s="399"/>
      <c r="G208" s="21"/>
      <c r="H208" s="21"/>
      <c r="I208" s="21"/>
      <c r="J208" s="21"/>
      <c r="K208" s="3"/>
      <c r="L208" s="3"/>
      <c r="M208" s="3"/>
      <c r="N208" s="3"/>
      <c r="O208" s="3"/>
    </row>
    <row r="209" spans="1:15" s="410" customFormat="1">
      <c r="A209" s="52"/>
      <c r="C209" s="399"/>
      <c r="D209" s="399"/>
      <c r="E209" s="399"/>
      <c r="F209" s="399"/>
      <c r="G209" s="21"/>
      <c r="H209" s="21"/>
      <c r="I209" s="21"/>
      <c r="J209" s="21"/>
      <c r="K209" s="3"/>
      <c r="L209" s="3"/>
      <c r="M209" s="3"/>
      <c r="N209" s="3"/>
      <c r="O209" s="3"/>
    </row>
    <row r="210" spans="1:15" s="410" customFormat="1">
      <c r="A210" s="52"/>
      <c r="C210" s="399"/>
      <c r="D210" s="399"/>
      <c r="E210" s="399"/>
      <c r="F210" s="399"/>
      <c r="G210" s="21"/>
      <c r="H210" s="21"/>
      <c r="I210" s="21"/>
      <c r="J210" s="21"/>
      <c r="K210" s="3"/>
      <c r="L210" s="3"/>
      <c r="M210" s="3"/>
      <c r="N210" s="3"/>
      <c r="O210" s="3"/>
    </row>
    <row r="211" spans="1:15" s="410" customFormat="1">
      <c r="A211" s="52"/>
      <c r="C211" s="399"/>
      <c r="D211" s="399"/>
      <c r="E211" s="399"/>
      <c r="F211" s="399"/>
      <c r="G211" s="21"/>
      <c r="H211" s="21"/>
      <c r="I211" s="21"/>
      <c r="J211" s="21"/>
      <c r="K211" s="3"/>
      <c r="L211" s="3"/>
      <c r="M211" s="3"/>
      <c r="N211" s="3"/>
      <c r="O211" s="3"/>
    </row>
    <row r="212" spans="1:15" s="410" customFormat="1">
      <c r="A212" s="52"/>
      <c r="C212" s="399"/>
      <c r="D212" s="399"/>
      <c r="E212" s="399"/>
      <c r="F212" s="399"/>
      <c r="G212" s="21"/>
      <c r="H212" s="21"/>
      <c r="I212" s="21"/>
      <c r="J212" s="21"/>
      <c r="K212" s="3"/>
      <c r="L212" s="3"/>
      <c r="M212" s="3"/>
      <c r="N212" s="3"/>
      <c r="O212" s="3"/>
    </row>
    <row r="213" spans="1:15" s="410" customFormat="1">
      <c r="A213" s="52"/>
      <c r="C213" s="399"/>
      <c r="D213" s="399"/>
      <c r="E213" s="399"/>
      <c r="F213" s="399"/>
      <c r="G213" s="21"/>
      <c r="H213" s="21"/>
      <c r="I213" s="21"/>
      <c r="J213" s="21"/>
      <c r="K213" s="3"/>
      <c r="L213" s="3"/>
      <c r="M213" s="3"/>
      <c r="N213" s="3"/>
      <c r="O213" s="3"/>
    </row>
    <row r="214" spans="1:15" s="410" customFormat="1">
      <c r="A214" s="52"/>
      <c r="C214" s="399"/>
      <c r="D214" s="399"/>
      <c r="E214" s="399"/>
      <c r="F214" s="399"/>
      <c r="G214" s="21"/>
      <c r="H214" s="21"/>
      <c r="I214" s="21"/>
      <c r="J214" s="21"/>
      <c r="K214" s="3"/>
      <c r="L214" s="3"/>
      <c r="M214" s="3"/>
      <c r="N214" s="3"/>
      <c r="O214" s="3"/>
    </row>
    <row r="215" spans="1:15" s="410" customFormat="1">
      <c r="A215" s="52"/>
      <c r="C215" s="399"/>
      <c r="D215" s="399"/>
      <c r="E215" s="399"/>
      <c r="F215" s="399"/>
      <c r="G215" s="21"/>
      <c r="H215" s="21"/>
      <c r="I215" s="21"/>
      <c r="J215" s="21"/>
      <c r="K215" s="3"/>
      <c r="L215" s="3"/>
      <c r="M215" s="3"/>
      <c r="N215" s="3"/>
      <c r="O215" s="3"/>
    </row>
    <row r="216" spans="1:15" s="410" customFormat="1">
      <c r="A216" s="52"/>
      <c r="C216" s="399"/>
      <c r="D216" s="399"/>
      <c r="E216" s="399"/>
      <c r="F216" s="399"/>
      <c r="G216" s="21"/>
      <c r="H216" s="21"/>
      <c r="I216" s="21"/>
      <c r="J216" s="21"/>
      <c r="K216" s="3"/>
      <c r="L216" s="3"/>
      <c r="M216" s="3"/>
      <c r="N216" s="3"/>
      <c r="O216" s="3"/>
    </row>
    <row r="217" spans="1:15" s="410" customFormat="1">
      <c r="A217" s="52"/>
      <c r="C217" s="399"/>
      <c r="D217" s="399"/>
      <c r="E217" s="399"/>
      <c r="F217" s="399"/>
      <c r="G217" s="21"/>
      <c r="H217" s="21"/>
      <c r="I217" s="21"/>
      <c r="J217" s="21"/>
      <c r="K217" s="3"/>
      <c r="L217" s="3"/>
      <c r="M217" s="3"/>
      <c r="N217" s="3"/>
      <c r="O217" s="3"/>
    </row>
    <row r="218" spans="1:15" s="410" customFormat="1">
      <c r="A218" s="52"/>
      <c r="C218" s="399"/>
      <c r="D218" s="399"/>
      <c r="E218" s="399"/>
      <c r="F218" s="399"/>
      <c r="G218" s="21"/>
      <c r="H218" s="21"/>
      <c r="I218" s="21"/>
      <c r="J218" s="21"/>
      <c r="K218" s="3"/>
      <c r="L218" s="3"/>
      <c r="M218" s="3"/>
      <c r="N218" s="3"/>
      <c r="O218" s="3"/>
    </row>
    <row r="219" spans="1:15" s="410" customFormat="1">
      <c r="A219" s="52"/>
      <c r="C219" s="399"/>
      <c r="D219" s="399"/>
      <c r="E219" s="399"/>
      <c r="F219" s="399"/>
      <c r="G219" s="21"/>
      <c r="H219" s="21"/>
      <c r="I219" s="21"/>
      <c r="J219" s="21"/>
      <c r="K219" s="3"/>
      <c r="L219" s="3"/>
      <c r="M219" s="3"/>
      <c r="N219" s="3"/>
      <c r="O219" s="3"/>
    </row>
    <row r="220" spans="1:15" s="410" customFormat="1">
      <c r="A220" s="52"/>
      <c r="C220" s="399"/>
      <c r="D220" s="399"/>
      <c r="E220" s="399"/>
      <c r="F220" s="399"/>
      <c r="G220" s="21"/>
      <c r="H220" s="21"/>
      <c r="I220" s="21"/>
      <c r="J220" s="21"/>
      <c r="K220" s="3"/>
      <c r="L220" s="3"/>
      <c r="M220" s="3"/>
      <c r="N220" s="3"/>
      <c r="O220" s="3"/>
    </row>
    <row r="221" spans="1:15" s="410" customFormat="1">
      <c r="A221" s="52"/>
      <c r="C221" s="399"/>
      <c r="D221" s="399"/>
      <c r="E221" s="399"/>
      <c r="F221" s="399"/>
      <c r="G221" s="21"/>
      <c r="H221" s="21"/>
      <c r="I221" s="21"/>
      <c r="J221" s="21"/>
      <c r="K221" s="3"/>
      <c r="L221" s="3"/>
      <c r="M221" s="3"/>
      <c r="N221" s="3"/>
      <c r="O221" s="3"/>
    </row>
    <row r="222" spans="1:15" s="410" customFormat="1">
      <c r="A222" s="52"/>
      <c r="C222" s="399"/>
      <c r="D222" s="399"/>
      <c r="E222" s="399"/>
      <c r="F222" s="399"/>
      <c r="G222" s="21"/>
      <c r="H222" s="21"/>
      <c r="I222" s="21"/>
      <c r="J222" s="21"/>
      <c r="K222" s="3"/>
      <c r="L222" s="3"/>
      <c r="M222" s="3"/>
      <c r="N222" s="3"/>
      <c r="O222" s="3"/>
    </row>
    <row r="223" spans="1:15" s="410" customFormat="1">
      <c r="A223" s="52"/>
      <c r="C223" s="399"/>
      <c r="D223" s="399"/>
      <c r="E223" s="399"/>
      <c r="F223" s="399"/>
      <c r="G223" s="21"/>
      <c r="H223" s="21"/>
      <c r="I223" s="21"/>
      <c r="J223" s="21"/>
      <c r="K223" s="3"/>
      <c r="L223" s="3"/>
      <c r="M223" s="3"/>
      <c r="N223" s="3"/>
      <c r="O223" s="3"/>
    </row>
    <row r="224" spans="1:15" s="410" customFormat="1">
      <c r="A224" s="52"/>
      <c r="C224" s="399"/>
      <c r="D224" s="399"/>
      <c r="E224" s="399"/>
      <c r="F224" s="399"/>
      <c r="G224" s="21"/>
      <c r="H224" s="21"/>
      <c r="I224" s="21"/>
      <c r="J224" s="21"/>
      <c r="K224" s="3"/>
      <c r="L224" s="3"/>
      <c r="M224" s="3"/>
      <c r="N224" s="3"/>
      <c r="O224" s="3"/>
    </row>
    <row r="225" spans="1:15" s="410" customFormat="1">
      <c r="A225" s="52"/>
      <c r="C225" s="399"/>
      <c r="D225" s="399"/>
      <c r="E225" s="399"/>
      <c r="F225" s="399"/>
      <c r="G225" s="21"/>
      <c r="H225" s="21"/>
      <c r="I225" s="21"/>
      <c r="J225" s="21"/>
      <c r="K225" s="3"/>
      <c r="L225" s="3"/>
      <c r="M225" s="3"/>
      <c r="N225" s="3"/>
      <c r="O225" s="3"/>
    </row>
    <row r="226" spans="1:15" s="410" customFormat="1">
      <c r="A226" s="52"/>
      <c r="C226" s="399"/>
      <c r="D226" s="399"/>
      <c r="E226" s="399"/>
      <c r="F226" s="399"/>
      <c r="G226" s="21"/>
      <c r="H226" s="21"/>
      <c r="I226" s="21"/>
      <c r="J226" s="21"/>
      <c r="K226" s="3"/>
      <c r="L226" s="3"/>
      <c r="M226" s="3"/>
      <c r="N226" s="3"/>
      <c r="O226" s="3"/>
    </row>
    <row r="227" spans="1:15" s="410" customFormat="1">
      <c r="A227" s="52"/>
      <c r="C227" s="399"/>
      <c r="D227" s="399"/>
      <c r="E227" s="399"/>
      <c r="F227" s="399"/>
      <c r="G227" s="21"/>
      <c r="H227" s="21"/>
      <c r="I227" s="21"/>
      <c r="J227" s="21"/>
      <c r="K227" s="3"/>
      <c r="L227" s="3"/>
      <c r="M227" s="3"/>
      <c r="N227" s="3"/>
      <c r="O227" s="3"/>
    </row>
    <row r="228" spans="1:15" s="410" customFormat="1">
      <c r="A228" s="52"/>
      <c r="C228" s="399"/>
      <c r="D228" s="399"/>
      <c r="E228" s="399"/>
      <c r="F228" s="399"/>
      <c r="G228" s="21"/>
      <c r="H228" s="21"/>
      <c r="I228" s="21"/>
      <c r="J228" s="21"/>
      <c r="K228" s="3"/>
      <c r="L228" s="3"/>
      <c r="M228" s="3"/>
      <c r="N228" s="3"/>
      <c r="O228" s="3"/>
    </row>
    <row r="229" spans="1:15" s="410" customFormat="1">
      <c r="A229" s="52"/>
      <c r="C229" s="399"/>
      <c r="D229" s="399"/>
      <c r="E229" s="399"/>
      <c r="F229" s="399"/>
      <c r="G229" s="21"/>
      <c r="H229" s="21"/>
      <c r="I229" s="21"/>
      <c r="J229" s="21"/>
      <c r="K229" s="3"/>
      <c r="L229" s="3"/>
      <c r="M229" s="3"/>
      <c r="N229" s="3"/>
      <c r="O229" s="3"/>
    </row>
    <row r="230" spans="1:15" s="410" customFormat="1">
      <c r="A230" s="52"/>
      <c r="C230" s="399"/>
      <c r="D230" s="399"/>
      <c r="E230" s="399"/>
      <c r="F230" s="399"/>
      <c r="G230" s="21"/>
      <c r="H230" s="21"/>
      <c r="I230" s="21"/>
      <c r="J230" s="21"/>
      <c r="K230" s="3"/>
      <c r="L230" s="3"/>
      <c r="M230" s="3"/>
      <c r="N230" s="3"/>
      <c r="O230" s="3"/>
    </row>
    <row r="231" spans="1:15" s="410" customFormat="1">
      <c r="A231" s="52"/>
      <c r="C231" s="399"/>
      <c r="D231" s="399"/>
      <c r="E231" s="399"/>
      <c r="F231" s="399"/>
      <c r="G231" s="21"/>
      <c r="H231" s="21"/>
      <c r="I231" s="21"/>
      <c r="J231" s="21"/>
      <c r="K231" s="3"/>
      <c r="L231" s="3"/>
      <c r="M231" s="3"/>
      <c r="N231" s="3"/>
      <c r="O231" s="3"/>
    </row>
    <row r="232" spans="1:15" s="410" customFormat="1">
      <c r="A232" s="52"/>
      <c r="C232" s="399"/>
      <c r="D232" s="399"/>
      <c r="E232" s="399"/>
      <c r="F232" s="399"/>
      <c r="G232" s="21"/>
      <c r="H232" s="21"/>
      <c r="I232" s="21"/>
      <c r="J232" s="21"/>
      <c r="K232" s="3"/>
      <c r="L232" s="3"/>
      <c r="M232" s="3"/>
      <c r="N232" s="3"/>
      <c r="O232" s="3"/>
    </row>
    <row r="233" spans="1:15" s="410" customFormat="1">
      <c r="A233" s="52"/>
      <c r="C233" s="399"/>
      <c r="D233" s="399"/>
      <c r="E233" s="399"/>
      <c r="F233" s="399"/>
      <c r="G233" s="21"/>
      <c r="H233" s="21"/>
      <c r="I233" s="21"/>
      <c r="J233" s="21"/>
      <c r="K233" s="3"/>
      <c r="L233" s="3"/>
      <c r="M233" s="3"/>
      <c r="N233" s="3"/>
      <c r="O233" s="3"/>
    </row>
    <row r="234" spans="1:15" s="410" customFormat="1">
      <c r="A234" s="52"/>
      <c r="C234" s="399"/>
      <c r="D234" s="399"/>
      <c r="E234" s="399"/>
      <c r="F234" s="399"/>
      <c r="G234" s="21"/>
      <c r="H234" s="21"/>
      <c r="I234" s="21"/>
      <c r="J234" s="21"/>
      <c r="K234" s="3"/>
      <c r="L234" s="3"/>
      <c r="M234" s="3"/>
      <c r="N234" s="3"/>
      <c r="O234" s="3"/>
    </row>
    <row r="235" spans="1:15" s="410" customFormat="1">
      <c r="A235" s="52"/>
      <c r="C235" s="399"/>
      <c r="D235" s="399"/>
      <c r="E235" s="399"/>
      <c r="F235" s="399"/>
      <c r="G235" s="21"/>
      <c r="H235" s="21"/>
      <c r="I235" s="21"/>
      <c r="J235" s="21"/>
      <c r="K235" s="3"/>
      <c r="L235" s="3"/>
      <c r="M235" s="3"/>
      <c r="N235" s="3"/>
      <c r="O235" s="3"/>
    </row>
    <row r="236" spans="1:15" s="410" customFormat="1">
      <c r="A236" s="52"/>
      <c r="C236" s="399"/>
      <c r="D236" s="399"/>
      <c r="E236" s="399"/>
      <c r="F236" s="399"/>
      <c r="G236" s="21"/>
      <c r="H236" s="21"/>
      <c r="I236" s="21"/>
      <c r="J236" s="21"/>
      <c r="K236" s="3"/>
      <c r="L236" s="3"/>
      <c r="M236" s="3"/>
      <c r="N236" s="3"/>
      <c r="O236" s="3"/>
    </row>
    <row r="237" spans="1:15" s="410" customFormat="1">
      <c r="A237" s="52"/>
      <c r="C237" s="399"/>
      <c r="D237" s="399"/>
      <c r="E237" s="399"/>
      <c r="F237" s="399"/>
      <c r="G237" s="21"/>
      <c r="H237" s="21"/>
      <c r="I237" s="21"/>
      <c r="J237" s="21"/>
      <c r="K237" s="3"/>
      <c r="L237" s="3"/>
      <c r="M237" s="3"/>
      <c r="N237" s="3"/>
      <c r="O237" s="3"/>
    </row>
    <row r="238" spans="1:15" s="410" customFormat="1">
      <c r="A238" s="52"/>
      <c r="C238" s="399"/>
      <c r="D238" s="399"/>
      <c r="E238" s="399"/>
      <c r="F238" s="399"/>
      <c r="G238" s="21"/>
      <c r="H238" s="21"/>
      <c r="I238" s="21"/>
      <c r="J238" s="21"/>
      <c r="K238" s="3"/>
      <c r="L238" s="3"/>
      <c r="M238" s="3"/>
      <c r="N238" s="3"/>
      <c r="O238" s="3"/>
    </row>
    <row r="239" spans="1:15" s="410" customFormat="1">
      <c r="A239" s="52"/>
      <c r="C239" s="399"/>
      <c r="D239" s="399"/>
      <c r="E239" s="399"/>
      <c r="F239" s="399"/>
      <c r="G239" s="21"/>
      <c r="H239" s="21"/>
      <c r="I239" s="21"/>
      <c r="J239" s="21"/>
      <c r="K239" s="3"/>
      <c r="L239" s="3"/>
      <c r="M239" s="3"/>
      <c r="N239" s="3"/>
      <c r="O239" s="3"/>
    </row>
    <row r="240" spans="1:15" s="410" customFormat="1">
      <c r="A240" s="52"/>
      <c r="C240" s="399"/>
      <c r="D240" s="399"/>
      <c r="E240" s="399"/>
      <c r="F240" s="399"/>
      <c r="G240" s="21"/>
      <c r="H240" s="21"/>
      <c r="I240" s="21"/>
      <c r="J240" s="21"/>
      <c r="K240" s="3"/>
      <c r="L240" s="3"/>
      <c r="M240" s="3"/>
      <c r="N240" s="3"/>
      <c r="O240" s="3"/>
    </row>
    <row r="241" spans="1:15" s="410" customFormat="1">
      <c r="A241" s="52"/>
      <c r="C241" s="399"/>
      <c r="D241" s="399"/>
      <c r="E241" s="399"/>
      <c r="F241" s="399"/>
      <c r="G241" s="21"/>
      <c r="H241" s="21"/>
      <c r="I241" s="21"/>
      <c r="J241" s="21"/>
      <c r="K241" s="3"/>
      <c r="L241" s="3"/>
      <c r="M241" s="3"/>
      <c r="N241" s="3"/>
      <c r="O241" s="3"/>
    </row>
    <row r="242" spans="1:15" s="410" customFormat="1">
      <c r="A242" s="52"/>
      <c r="C242" s="399"/>
      <c r="D242" s="399"/>
      <c r="E242" s="399"/>
      <c r="F242" s="399"/>
      <c r="G242" s="21"/>
      <c r="H242" s="21"/>
      <c r="I242" s="21"/>
      <c r="J242" s="21"/>
      <c r="K242" s="3"/>
      <c r="L242" s="3"/>
      <c r="M242" s="3"/>
      <c r="N242" s="3"/>
      <c r="O242" s="3"/>
    </row>
    <row r="243" spans="1:15" s="410" customFormat="1">
      <c r="A243" s="52"/>
      <c r="C243" s="399"/>
      <c r="D243" s="399"/>
      <c r="E243" s="399"/>
      <c r="F243" s="399"/>
      <c r="G243" s="21"/>
      <c r="H243" s="21"/>
      <c r="I243" s="21"/>
      <c r="J243" s="21"/>
      <c r="K243" s="3"/>
      <c r="L243" s="3"/>
      <c r="M243" s="3"/>
      <c r="N243" s="3"/>
      <c r="O243" s="3"/>
    </row>
    <row r="244" spans="1:15" s="410" customFormat="1">
      <c r="A244" s="52"/>
      <c r="C244" s="399"/>
      <c r="D244" s="399"/>
      <c r="E244" s="399"/>
      <c r="F244" s="399"/>
      <c r="G244" s="21"/>
      <c r="H244" s="21"/>
      <c r="I244" s="21"/>
      <c r="J244" s="21"/>
      <c r="K244" s="3"/>
      <c r="L244" s="3"/>
      <c r="M244" s="3"/>
      <c r="N244" s="3"/>
      <c r="O244" s="3"/>
    </row>
    <row r="245" spans="1:15" s="410" customFormat="1">
      <c r="A245" s="52"/>
      <c r="C245" s="399"/>
      <c r="D245" s="399"/>
      <c r="E245" s="399"/>
      <c r="F245" s="399"/>
      <c r="G245" s="21"/>
      <c r="H245" s="21"/>
      <c r="I245" s="21"/>
      <c r="J245" s="21"/>
      <c r="K245" s="3"/>
      <c r="L245" s="3"/>
      <c r="M245" s="3"/>
      <c r="N245" s="3"/>
      <c r="O245" s="3"/>
    </row>
    <row r="246" spans="1:15" s="410" customFormat="1">
      <c r="A246" s="52"/>
      <c r="C246" s="399"/>
      <c r="D246" s="399"/>
      <c r="E246" s="399"/>
      <c r="F246" s="399"/>
      <c r="G246" s="21"/>
      <c r="H246" s="21"/>
      <c r="I246" s="21"/>
      <c r="J246" s="21"/>
      <c r="K246" s="3"/>
      <c r="L246" s="3"/>
      <c r="M246" s="3"/>
      <c r="N246" s="3"/>
      <c r="O246" s="3"/>
    </row>
    <row r="247" spans="1:15" s="410" customFormat="1">
      <c r="A247" s="52"/>
      <c r="C247" s="399"/>
      <c r="D247" s="399"/>
      <c r="E247" s="399"/>
      <c r="F247" s="399"/>
      <c r="G247" s="21"/>
      <c r="H247" s="21"/>
      <c r="I247" s="21"/>
      <c r="J247" s="21"/>
      <c r="K247" s="3"/>
      <c r="L247" s="3"/>
      <c r="M247" s="3"/>
      <c r="N247" s="3"/>
      <c r="O247" s="3"/>
    </row>
    <row r="248" spans="1:15" s="410" customFormat="1">
      <c r="A248" s="52"/>
      <c r="C248" s="399"/>
      <c r="D248" s="399"/>
      <c r="E248" s="399"/>
      <c r="F248" s="399"/>
      <c r="G248" s="21"/>
      <c r="H248" s="21"/>
      <c r="I248" s="21"/>
      <c r="J248" s="21"/>
      <c r="K248" s="3"/>
      <c r="L248" s="3"/>
      <c r="M248" s="3"/>
      <c r="N248" s="3"/>
      <c r="O248" s="3"/>
    </row>
    <row r="249" spans="1:15" s="410" customFormat="1">
      <c r="A249" s="52"/>
      <c r="C249" s="399"/>
      <c r="D249" s="399"/>
      <c r="E249" s="399"/>
      <c r="F249" s="399"/>
      <c r="G249" s="21"/>
      <c r="H249" s="21"/>
      <c r="I249" s="21"/>
      <c r="J249" s="21"/>
      <c r="K249" s="3"/>
      <c r="L249" s="3"/>
      <c r="M249" s="3"/>
      <c r="N249" s="3"/>
      <c r="O249" s="3"/>
    </row>
    <row r="250" spans="1:15" s="410" customFormat="1">
      <c r="A250" s="52"/>
      <c r="C250" s="399"/>
      <c r="D250" s="399"/>
      <c r="E250" s="399"/>
      <c r="F250" s="399"/>
      <c r="G250" s="21"/>
      <c r="H250" s="21"/>
      <c r="I250" s="21"/>
      <c r="J250" s="21"/>
      <c r="K250" s="3"/>
      <c r="L250" s="3"/>
      <c r="M250" s="3"/>
      <c r="N250" s="3"/>
      <c r="O250" s="3"/>
    </row>
    <row r="251" spans="1:15" s="410" customFormat="1">
      <c r="A251" s="52"/>
      <c r="C251" s="399"/>
      <c r="D251" s="399"/>
      <c r="E251" s="399"/>
      <c r="F251" s="399"/>
      <c r="G251" s="21"/>
      <c r="H251" s="21"/>
      <c r="I251" s="21"/>
      <c r="J251" s="21"/>
      <c r="K251" s="3"/>
      <c r="L251" s="3"/>
      <c r="M251" s="3"/>
      <c r="N251" s="3"/>
      <c r="O251" s="3"/>
    </row>
    <row r="252" spans="1:15" s="410" customFormat="1">
      <c r="A252" s="52"/>
      <c r="C252" s="399"/>
      <c r="D252" s="399"/>
      <c r="E252" s="399"/>
      <c r="F252" s="399"/>
      <c r="G252" s="21"/>
      <c r="H252" s="21"/>
      <c r="I252" s="21"/>
      <c r="J252" s="21"/>
      <c r="K252" s="3"/>
      <c r="L252" s="3"/>
      <c r="M252" s="3"/>
      <c r="N252" s="3"/>
      <c r="O252" s="3"/>
    </row>
    <row r="253" spans="1:15" s="410" customFormat="1">
      <c r="A253" s="52"/>
      <c r="C253" s="399"/>
      <c r="D253" s="399"/>
      <c r="E253" s="399"/>
      <c r="F253" s="399"/>
      <c r="G253" s="21"/>
      <c r="H253" s="21"/>
      <c r="I253" s="21"/>
      <c r="J253" s="21"/>
      <c r="K253" s="3"/>
      <c r="L253" s="3"/>
      <c r="M253" s="3"/>
      <c r="N253" s="3"/>
      <c r="O253" s="3"/>
    </row>
    <row r="254" spans="1:15" s="410" customFormat="1">
      <c r="A254" s="52"/>
      <c r="C254" s="399"/>
      <c r="D254" s="399"/>
      <c r="E254" s="399"/>
      <c r="F254" s="399"/>
      <c r="G254" s="21"/>
      <c r="H254" s="21"/>
      <c r="I254" s="21"/>
      <c r="J254" s="21"/>
      <c r="K254" s="3"/>
      <c r="L254" s="3"/>
      <c r="M254" s="3"/>
      <c r="N254" s="3"/>
      <c r="O254" s="3"/>
    </row>
    <row r="255" spans="1:15" s="410" customFormat="1">
      <c r="A255" s="52"/>
      <c r="C255" s="399"/>
      <c r="D255" s="399"/>
      <c r="E255" s="399"/>
      <c r="F255" s="399"/>
      <c r="G255" s="21"/>
      <c r="H255" s="21"/>
      <c r="I255" s="21"/>
      <c r="J255" s="21"/>
      <c r="K255" s="3"/>
      <c r="L255" s="3"/>
      <c r="M255" s="3"/>
      <c r="N255" s="3"/>
      <c r="O255" s="3"/>
    </row>
    <row r="256" spans="1:15" s="410" customFormat="1">
      <c r="A256" s="52"/>
      <c r="C256" s="399"/>
      <c r="D256" s="399"/>
      <c r="E256" s="399"/>
      <c r="F256" s="399"/>
      <c r="G256" s="21"/>
      <c r="H256" s="21"/>
      <c r="I256" s="21"/>
      <c r="J256" s="21"/>
      <c r="K256" s="3"/>
      <c r="L256" s="3"/>
      <c r="M256" s="3"/>
      <c r="N256" s="3"/>
      <c r="O256" s="3"/>
    </row>
    <row r="257" spans="1:15" s="410" customFormat="1">
      <c r="A257" s="52"/>
      <c r="C257" s="399"/>
      <c r="D257" s="399"/>
      <c r="E257" s="399"/>
      <c r="F257" s="399"/>
      <c r="G257" s="21"/>
      <c r="H257" s="21"/>
      <c r="I257" s="21"/>
      <c r="J257" s="21"/>
      <c r="K257" s="3"/>
      <c r="L257" s="3"/>
      <c r="M257" s="3"/>
      <c r="N257" s="3"/>
      <c r="O257" s="3"/>
    </row>
    <row r="258" spans="1:15" s="410" customFormat="1">
      <c r="A258" s="52"/>
      <c r="C258" s="399"/>
      <c r="D258" s="399"/>
      <c r="E258" s="399"/>
      <c r="F258" s="399"/>
      <c r="G258" s="21"/>
      <c r="H258" s="21"/>
      <c r="I258" s="21"/>
      <c r="J258" s="21"/>
      <c r="K258" s="3"/>
      <c r="L258" s="3"/>
      <c r="M258" s="3"/>
      <c r="N258" s="3"/>
      <c r="O258" s="3"/>
    </row>
    <row r="259" spans="1:15" s="410" customFormat="1">
      <c r="A259" s="52"/>
      <c r="C259" s="399"/>
      <c r="D259" s="399"/>
      <c r="E259" s="399"/>
      <c r="F259" s="399"/>
      <c r="G259" s="21"/>
      <c r="H259" s="21"/>
      <c r="I259" s="21"/>
      <c r="J259" s="21"/>
      <c r="K259" s="3"/>
      <c r="L259" s="3"/>
      <c r="M259" s="3"/>
      <c r="N259" s="3"/>
      <c r="O259" s="3"/>
    </row>
    <row r="260" spans="1:15" s="410" customFormat="1">
      <c r="A260" s="52"/>
      <c r="C260" s="399"/>
      <c r="D260" s="399"/>
      <c r="E260" s="399"/>
      <c r="F260" s="399"/>
      <c r="G260" s="21"/>
      <c r="H260" s="21"/>
      <c r="I260" s="21"/>
      <c r="J260" s="21"/>
      <c r="K260" s="3"/>
      <c r="L260" s="3"/>
      <c r="M260" s="3"/>
      <c r="N260" s="3"/>
      <c r="O260" s="3"/>
    </row>
    <row r="261" spans="1:15" s="410" customFormat="1">
      <c r="A261" s="52"/>
      <c r="C261" s="399"/>
      <c r="D261" s="399"/>
      <c r="E261" s="399"/>
      <c r="F261" s="399"/>
      <c r="G261" s="21"/>
      <c r="H261" s="21"/>
      <c r="I261" s="21"/>
      <c r="J261" s="21"/>
      <c r="K261" s="3"/>
      <c r="L261" s="3"/>
      <c r="M261" s="3"/>
      <c r="N261" s="3"/>
      <c r="O261" s="3"/>
    </row>
    <row r="262" spans="1:15" s="410" customFormat="1">
      <c r="A262" s="52"/>
      <c r="C262" s="399"/>
      <c r="D262" s="399"/>
      <c r="E262" s="399"/>
      <c r="F262" s="399"/>
      <c r="G262" s="21"/>
      <c r="H262" s="21"/>
      <c r="I262" s="21"/>
      <c r="J262" s="21"/>
      <c r="K262" s="3"/>
      <c r="L262" s="3"/>
      <c r="M262" s="3"/>
      <c r="N262" s="3"/>
      <c r="O262" s="3"/>
    </row>
    <row r="263" spans="1:15" s="410" customFormat="1">
      <c r="A263" s="52"/>
      <c r="C263" s="399"/>
      <c r="D263" s="399"/>
      <c r="E263" s="399"/>
      <c r="F263" s="399"/>
      <c r="G263" s="21"/>
      <c r="H263" s="21"/>
      <c r="I263" s="21"/>
      <c r="J263" s="21"/>
      <c r="K263" s="3"/>
      <c r="L263" s="3"/>
      <c r="M263" s="3"/>
      <c r="N263" s="3"/>
      <c r="O263" s="3"/>
    </row>
    <row r="264" spans="1:15" s="410" customFormat="1">
      <c r="A264" s="52"/>
      <c r="C264" s="399"/>
      <c r="D264" s="399"/>
      <c r="E264" s="399"/>
      <c r="F264" s="399"/>
      <c r="G264" s="21"/>
      <c r="H264" s="21"/>
      <c r="I264" s="21"/>
      <c r="J264" s="21"/>
      <c r="K264" s="3"/>
      <c r="L264" s="3"/>
      <c r="M264" s="3"/>
      <c r="N264" s="3"/>
      <c r="O264" s="3"/>
    </row>
    <row r="265" spans="1:15" s="410" customFormat="1">
      <c r="A265" s="52"/>
      <c r="C265" s="399"/>
      <c r="D265" s="399"/>
      <c r="E265" s="399"/>
      <c r="F265" s="399"/>
      <c r="G265" s="21"/>
      <c r="H265" s="21"/>
      <c r="I265" s="21"/>
      <c r="J265" s="21"/>
      <c r="K265" s="3"/>
      <c r="L265" s="3"/>
      <c r="M265" s="3"/>
      <c r="N265" s="3"/>
      <c r="O265" s="3"/>
    </row>
    <row r="266" spans="1:15" s="410" customFormat="1">
      <c r="A266" s="52"/>
      <c r="C266" s="399"/>
      <c r="D266" s="399"/>
      <c r="E266" s="399"/>
      <c r="F266" s="399"/>
      <c r="G266" s="21"/>
      <c r="H266" s="21"/>
      <c r="I266" s="21"/>
      <c r="J266" s="21"/>
      <c r="K266" s="3"/>
      <c r="L266" s="3"/>
      <c r="M266" s="3"/>
      <c r="N266" s="3"/>
      <c r="O266" s="3"/>
    </row>
    <row r="267" spans="1:15" s="410" customFormat="1">
      <c r="A267" s="52"/>
      <c r="C267" s="399"/>
      <c r="D267" s="399"/>
      <c r="E267" s="399"/>
      <c r="F267" s="399"/>
      <c r="G267" s="21"/>
      <c r="H267" s="21"/>
      <c r="I267" s="21"/>
      <c r="J267" s="21"/>
      <c r="K267" s="3"/>
      <c r="L267" s="3"/>
      <c r="M267" s="3"/>
      <c r="N267" s="3"/>
      <c r="O267" s="3"/>
    </row>
    <row r="268" spans="1:15" s="410" customFormat="1">
      <c r="A268" s="52"/>
      <c r="C268" s="399"/>
      <c r="D268" s="399"/>
      <c r="E268" s="399"/>
      <c r="F268" s="399"/>
      <c r="G268" s="21"/>
      <c r="H268" s="21"/>
      <c r="I268" s="21"/>
      <c r="J268" s="21"/>
      <c r="K268" s="3"/>
      <c r="L268" s="3"/>
      <c r="M268" s="3"/>
      <c r="N268" s="3"/>
      <c r="O268" s="3"/>
    </row>
    <row r="269" spans="1:15" s="410" customFormat="1">
      <c r="A269" s="52"/>
      <c r="C269" s="399"/>
      <c r="D269" s="399"/>
      <c r="E269" s="399"/>
      <c r="F269" s="399"/>
      <c r="G269" s="21"/>
      <c r="H269" s="21"/>
      <c r="I269" s="21"/>
      <c r="J269" s="21"/>
      <c r="K269" s="3"/>
      <c r="L269" s="3"/>
      <c r="M269" s="3"/>
      <c r="N269" s="3"/>
      <c r="O269" s="3"/>
    </row>
    <row r="270" spans="1:15" s="410" customFormat="1">
      <c r="A270" s="52"/>
      <c r="C270" s="399"/>
      <c r="D270" s="399"/>
      <c r="E270" s="399"/>
      <c r="F270" s="399"/>
      <c r="G270" s="21"/>
      <c r="H270" s="21"/>
      <c r="I270" s="21"/>
      <c r="J270" s="21"/>
      <c r="K270" s="3"/>
      <c r="L270" s="3"/>
      <c r="M270" s="3"/>
      <c r="N270" s="3"/>
      <c r="O270" s="3"/>
    </row>
    <row r="271" spans="1:15" s="410" customFormat="1">
      <c r="A271" s="52"/>
      <c r="C271" s="399"/>
      <c r="D271" s="399"/>
      <c r="E271" s="399"/>
      <c r="F271" s="399"/>
      <c r="G271" s="21"/>
      <c r="H271" s="21"/>
      <c r="I271" s="21"/>
      <c r="J271" s="21"/>
      <c r="K271" s="3"/>
      <c r="L271" s="3"/>
      <c r="M271" s="3"/>
      <c r="N271" s="3"/>
      <c r="O271" s="3"/>
    </row>
    <row r="272" spans="1:15" s="410" customFormat="1">
      <c r="A272" s="52"/>
      <c r="C272" s="399"/>
      <c r="D272" s="399"/>
      <c r="E272" s="399"/>
      <c r="F272" s="399"/>
      <c r="G272" s="21"/>
      <c r="H272" s="21"/>
      <c r="I272" s="21"/>
      <c r="J272" s="21"/>
      <c r="K272" s="3"/>
      <c r="L272" s="3"/>
      <c r="M272" s="3"/>
      <c r="N272" s="3"/>
      <c r="O272" s="3"/>
    </row>
    <row r="273" spans="1:15" s="410" customFormat="1">
      <c r="A273" s="52"/>
      <c r="C273" s="399"/>
      <c r="D273" s="399"/>
      <c r="E273" s="399"/>
      <c r="F273" s="399"/>
      <c r="G273" s="21"/>
      <c r="H273" s="21"/>
      <c r="I273" s="21"/>
      <c r="J273" s="21"/>
      <c r="K273" s="3"/>
      <c r="L273" s="3"/>
      <c r="M273" s="3"/>
      <c r="N273" s="3"/>
      <c r="O273" s="3"/>
    </row>
    <row r="274" spans="1:15">
      <c r="A274" s="52"/>
    </row>
  </sheetData>
  <mergeCells count="13">
    <mergeCell ref="C52:D52"/>
    <mergeCell ref="G52:I52"/>
    <mergeCell ref="C53:D53"/>
    <mergeCell ref="G53:I53"/>
    <mergeCell ref="A2:H2"/>
    <mergeCell ref="I3:J3"/>
    <mergeCell ref="A4:A5"/>
    <mergeCell ref="B4:B5"/>
    <mergeCell ref="C4:C5"/>
    <mergeCell ref="D4:D5"/>
    <mergeCell ref="E4:E5"/>
    <mergeCell ref="F4:F5"/>
    <mergeCell ref="G4:J4"/>
  </mergeCells>
  <printOptions horizontalCentered="1"/>
  <pageMargins left="0.59055118110236227" right="0.59055118110236227" top="0.98425196850393704" bottom="0.59055118110236227" header="0" footer="0"/>
  <pageSetup paperSize="9" scale="66" fitToHeight="5" orientation="landscape" r:id="rId1"/>
  <ignoredErrors>
    <ignoredError sqref="F4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19</vt:i4>
      </vt:variant>
    </vt:vector>
  </HeadingPairs>
  <TitlesOfParts>
    <vt:vector size="33" baseType="lpstr">
      <vt:lpstr>Осн. фін. пок.</vt:lpstr>
      <vt:lpstr>I. Фін результат</vt:lpstr>
      <vt:lpstr>Розшифровка до Формування </vt:lpstr>
      <vt:lpstr>ІІ. Розр. з бюджетом</vt:lpstr>
      <vt:lpstr>Розшифровка до розр з бюдж</vt:lpstr>
      <vt:lpstr>ІІІ. Рух грош. коштів</vt:lpstr>
      <vt:lpstr>Розшифровка до Руху</vt:lpstr>
      <vt:lpstr>IV. Кап. інвестиції</vt:lpstr>
      <vt:lpstr>Розшифровка кап </vt:lpstr>
      <vt:lpstr> V. Коефіцієнти</vt:lpstr>
      <vt:lpstr>6.1. Інша інфо_1</vt:lpstr>
      <vt:lpstr>6.2. Інша інфо_2</vt:lpstr>
      <vt:lpstr>VII Статутн капіт</vt:lpstr>
      <vt:lpstr>Розшифровка статутний</vt:lpstr>
      <vt:lpstr>' V. Коефіцієнти'!Заголовки_для_печати</vt:lpstr>
      <vt:lpstr>'I. Фін результат'!Заголовки_для_печати</vt:lpstr>
      <vt:lpstr>'ІІ. Розр. з бюджетом'!Заголовки_для_печати</vt:lpstr>
      <vt:lpstr>'ІІІ. Рух грош. коштів'!Заголовки_для_печати</vt:lpstr>
      <vt:lpstr>'Осн. фін. пок.'!Заголовки_для_печати</vt:lpstr>
      <vt:lpstr>' V. Коефіцієнти'!Область_печати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'VII Статутн капіт'!Область_печати</vt:lpstr>
      <vt:lpstr>'ІІ. Розр. з бюджетом'!Область_печати</vt:lpstr>
      <vt:lpstr>'ІІІ. Рух грош. коштів'!Область_печати</vt:lpstr>
      <vt:lpstr>'Осн. фін. пок.'!Область_печати</vt:lpstr>
      <vt:lpstr>'Розшифровка до розр з бюдж'!Область_печати</vt:lpstr>
      <vt:lpstr>'Розшифровка до Руху'!Область_печати</vt:lpstr>
      <vt:lpstr>'Розшифровка до Формування '!Область_печати</vt:lpstr>
      <vt:lpstr>'Розшифровка кап '!Область_печати</vt:lpstr>
      <vt:lpstr>'Розшифровка статутний'!Область_печати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*</cp:lastModifiedBy>
  <cp:lastPrinted>2026-01-19T07:54:58Z</cp:lastPrinted>
  <dcterms:created xsi:type="dcterms:W3CDTF">2003-03-13T16:00:22Z</dcterms:created>
  <dcterms:modified xsi:type="dcterms:W3CDTF">2026-01-19T07:55:27Z</dcterms:modified>
</cp:coreProperties>
</file>